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Смета по ФЕР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'Смета по ФЕР'!$44:$44</definedName>
    <definedName name="_xlnm.Print_Area" localSheetId="0">'Смета по ФЕР'!$A$1:$K$57</definedName>
  </definedNames>
  <calcPr fullCalcOnLoad="1"/>
</workbook>
</file>

<file path=xl/sharedStrings.xml><?xml version="1.0" encoding="utf-8"?>
<sst xmlns="http://schemas.openxmlformats.org/spreadsheetml/2006/main" count="1077" uniqueCount="250">
  <si>
    <t>Smeta.ru  (495) 974-1589</t>
  </si>
  <si>
    <t>_PS_</t>
  </si>
  <si>
    <t>Smeta.ru</t>
  </si>
  <si>
    <t/>
  </si>
  <si>
    <t>Новый объект</t>
  </si>
  <si>
    <t>200 ж.б.+170 дер</t>
  </si>
  <si>
    <t>Мособлгосэкспертиза</t>
  </si>
  <si>
    <t>Сметные нормы списания</t>
  </si>
  <si>
    <t>Коды ценников</t>
  </si>
  <si>
    <t>ФЕР-ремонт</t>
  </si>
  <si>
    <t>Тип. расчет(с0.94) для норм 2001 года  РЕМ.-СТРОИТ. РАБОТЫ МДС 81.33-2004</t>
  </si>
  <si>
    <t>ФЕР</t>
  </si>
  <si>
    <t>ФЕР,ГЭСН</t>
  </si>
  <si>
    <t>Новая локальная смета</t>
  </si>
  <si>
    <t>{A304B859-CEFA-4E60-A9C3-FCEE4C0E0190}</t>
  </si>
  <si>
    <t>1</t>
  </si>
  <si>
    <t>01-02-055-3</t>
  </si>
  <si>
    <t>Вырезка загрязненного балласта вручную. Прим.</t>
  </si>
  <si>
    <t>100 м3</t>
  </si>
  <si>
    <t>ФЕР, сб.01,гл.02,табл.055,поз.3</t>
  </si>
  <si>
    <t>*1,15</t>
  </si>
  <si>
    <t>100 м3 грунта</t>
  </si>
  <si>
    <t>Общестроительные работы</t>
  </si>
  <si>
    <t>Земляные работы, выполняемые ручным способом</t>
  </si>
  <si>
    <t>1-2</t>
  </si>
  <si>
    <t>01. Разработка грунта с выбрасыванием по полкам на одну сторону бровки. 02. Откидка грунта от бровки. 03. Устройство и разборка полок. 04. Зачистка дна и стенок.</t>
  </si>
  <si>
    <t>2</t>
  </si>
  <si>
    <t>28-01-022-3</t>
  </si>
  <si>
    <t>Разборка пути поэлементно на деревянных шпалах тип рельсов Р50, число шпал на 1 км 1600 и 1440</t>
  </si>
  <si>
    <t>1 км пути</t>
  </si>
  <si>
    <t>ФЕР, сб.28,гл.01,табл.022,поз.3</t>
  </si>
  <si>
    <t>Железные дороги</t>
  </si>
  <si>
    <t>22</t>
  </si>
  <si>
    <t>3</t>
  </si>
  <si>
    <t>28-01-014-6</t>
  </si>
  <si>
    <t>Укладка пути отдельными элементами на железобетонных шпалах тип рельсов Р65 длина рельсов 12,5 м, число шпал на 1 км 1840</t>
  </si>
  <si>
    <t>ФЕР, сб.28,гл.01,табл.014,поз.6</t>
  </si>
  <si>
    <t>)*0,89755</t>
  </si>
  <si>
    <t>)*1,15</t>
  </si>
  <si>
    <t>01. Исправление отдельных мест основной площадки земляного полотна. 02. Погрузка на базе и разгрузка у места укладки, развозка и раскладка по фронту работ укладочных материалов. 03. Крепление рельсов к шпалам. 04. Сболчивание стыков. 05. Выправка пути.</t>
  </si>
  <si>
    <t>5</t>
  </si>
  <si>
    <t>28-01-012-2</t>
  </si>
  <si>
    <t>Укладка пути отдельными элементами на деревянных шпалах при нераздельном костыльном скреплении и длине рельсов 12,5 м тип рельсов Р65, число шпал на 1 км 1840</t>
  </si>
  <si>
    <t>ФЕР, сб.28,гл.01,табл.012,поз.2</t>
  </si>
  <si>
    <t>5,1</t>
  </si>
  <si>
    <t>105-1001</t>
  </si>
  <si>
    <t>Рельсы железнодорожные типа Р65 категории Т1</t>
  </si>
  <si>
    <t>м</t>
  </si>
  <si>
    <t>ФССЦ сб.105, поз.1001</t>
  </si>
  <si>
    <t>6</t>
  </si>
  <si>
    <t>*0,8</t>
  </si>
  <si>
    <t>Материалы</t>
  </si>
  <si>
    <t>Материалы, изделия и конструкции</t>
  </si>
  <si>
    <t>материалы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</si>
  <si>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</si>
  <si>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</si>
  <si>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</si>
  <si>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</si>
  <si>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</si>
  <si>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</si>
  <si>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</si>
  <si>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</si>
  <si>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</si>
  <si>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</si>
  <si>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</si>
  <si>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</si>
  <si>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</si>
  <si>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</si>
  <si>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</si>
  <si>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</si>
  <si>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</si>
  <si>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</si>
  <si>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</si>
  <si>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</si>
  <si>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</si>
  <si>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</si>
  <si>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</t>
  </si>
  <si>
    <t>ИТОГО</t>
  </si>
  <si>
    <t>НДС</t>
  </si>
  <si>
    <t>НДС-18%</t>
  </si>
  <si>
    <t>ВС</t>
  </si>
  <si>
    <t>ВСЕГО</t>
  </si>
  <si>
    <t>1-2.8</t>
  </si>
  <si>
    <t>Затраты труда рабочих, разряд работ 2.8</t>
  </si>
  <si>
    <t>чел.-ч</t>
  </si>
  <si>
    <t>1-2.1</t>
  </si>
  <si>
    <t>Затраты труда рабочих, разряд работ 2.1</t>
  </si>
  <si>
    <t>Затраты труда машинистов</t>
  </si>
  <si>
    <t>чел.час</t>
  </si>
  <si>
    <t>021312</t>
  </si>
  <si>
    <t>315480</t>
  </si>
  <si>
    <t>Краны на железнодорожном ходу 16 т</t>
  </si>
  <si>
    <t>маш.ч</t>
  </si>
  <si>
    <t>МАШ.Ч</t>
  </si>
  <si>
    <t>132501</t>
  </si>
  <si>
    <t>318310</t>
  </si>
  <si>
    <t>Вагоны широкой колеи 20 т</t>
  </si>
  <si>
    <t>ЦЭМ сб.02, разд.13, поз.12</t>
  </si>
  <si>
    <t>030202</t>
  </si>
  <si>
    <t>ЦЭМ сб.03, разд.02, поз.02</t>
  </si>
  <si>
    <t>Домкраты гидравлические грузоподъемностью до 25 т</t>
  </si>
  <si>
    <t>маш.-ч</t>
  </si>
  <si>
    <t>131800</t>
  </si>
  <si>
    <t>ЦЭМ сб.13, разд.18, поз.00</t>
  </si>
  <si>
    <t>Платформы широкой колеи с роликовым транспортером</t>
  </si>
  <si>
    <t>ЦЭМ сб.13, разд.25, поз.01</t>
  </si>
  <si>
    <t>132601</t>
  </si>
  <si>
    <t>ЦЭМ сб.13, разд.26, поз.01</t>
  </si>
  <si>
    <t>Платформы широкой колеи 71 т</t>
  </si>
  <si>
    <t>132803</t>
  </si>
  <si>
    <t>ЦЭМ сб.13, разд.28, поз.03</t>
  </si>
  <si>
    <t>Тепловозы широкой колеи маневровые 883 (1200) кВт (л.с.)</t>
  </si>
  <si>
    <t>134001</t>
  </si>
  <si>
    <t>ЦЭМ сб.13, разд.40, поз.01</t>
  </si>
  <si>
    <t>Станок рельсосверльный</t>
  </si>
  <si>
    <t>134011</t>
  </si>
  <si>
    <t>ЦЭМ сб.13, разд.40, поз.11</t>
  </si>
  <si>
    <t>Станок рельсорезный</t>
  </si>
  <si>
    <t>134031</t>
  </si>
  <si>
    <t>ЦЭМ сб.13, разд.40, поз.31</t>
  </si>
  <si>
    <t>Ключ путевой универсальный</t>
  </si>
  <si>
    <t>134305</t>
  </si>
  <si>
    <t>ЦЭМ сб.13, разд.43, поз.05</t>
  </si>
  <si>
    <t>Машины и технологические коплексы для устройства фундаментов опор контактной сети при работе "в окно": разгонщик гидравлический</t>
  </si>
  <si>
    <t>105-0515</t>
  </si>
  <si>
    <t>ФССЦ сб.105, поз.0515</t>
  </si>
  <si>
    <t>Скоба для изолирующей втулки КБ ЦП138</t>
  </si>
  <si>
    <t>1000 шт.</t>
  </si>
  <si>
    <t>105-0517</t>
  </si>
  <si>
    <t>ФССЦ сб.105, поз.0517</t>
  </si>
  <si>
    <t>Втулка изолирующая КБ ОП142</t>
  </si>
  <si>
    <t>105-0520</t>
  </si>
  <si>
    <t>ФССЦ сб.105, поз.0520</t>
  </si>
  <si>
    <t>Шайбы двухвитковые</t>
  </si>
  <si>
    <t>т</t>
  </si>
  <si>
    <t>105-1322</t>
  </si>
  <si>
    <t>ФССЦ сб.105, поз.1322</t>
  </si>
  <si>
    <t>Болты для рельсовых стыков железнодорожного пути в комплекте с гайками М27х160-180</t>
  </si>
  <si>
    <t>105-1332</t>
  </si>
  <si>
    <t>ФССЦ сб.105, поз.1332</t>
  </si>
  <si>
    <t>Болты клеммные для рельсовых скреплений железнодорожного пути в комплекте с гайками М22х75</t>
  </si>
  <si>
    <t>105-1334</t>
  </si>
  <si>
    <t>ФССЦ сб.105, поз.1334</t>
  </si>
  <si>
    <t>Болты закладные для рельсовых скреплений железнодорожного пути в комплекте с гайками М22х175</t>
  </si>
  <si>
    <t>105-1352</t>
  </si>
  <si>
    <t>ФССЦ сб.105, поз.1352</t>
  </si>
  <si>
    <t>Шайбы пружинные путевые 27</t>
  </si>
  <si>
    <t>105-1411</t>
  </si>
  <si>
    <t>ФССЦ сб.105, поз.1411</t>
  </si>
  <si>
    <t>Накладка 2Р65</t>
  </si>
  <si>
    <t>шт.</t>
  </si>
  <si>
    <t>105-1422</t>
  </si>
  <si>
    <t>ФССЦ сб.105, поз.1422</t>
  </si>
  <si>
    <t>Подкладка КБ-65</t>
  </si>
  <si>
    <t>105-1450</t>
  </si>
  <si>
    <t>ФССЦ сб.105, поз.1450</t>
  </si>
  <si>
    <t>Клемма ПК</t>
  </si>
  <si>
    <t>105-1460</t>
  </si>
  <si>
    <t>ФССЦ сб.105, поз.1460</t>
  </si>
  <si>
    <t>Прокладка ПБР65х8 ЦП143 (ПБР65х7 ЦП318) из смеси РП 101-710</t>
  </si>
  <si>
    <t>105-1470</t>
  </si>
  <si>
    <t>ФССЦ сб.105, поз.1470</t>
  </si>
  <si>
    <t>Прокладка повышенной упругости под подкладку КБ, КБ10 ЦП 328 из смеси РП 101-710</t>
  </si>
  <si>
    <t>446-4004</t>
  </si>
  <si>
    <t>ФССЦ сб.446, поз.4004</t>
  </si>
  <si>
    <t>Шпалы железобетонные Ш1 объем бетона - 0,106 м3 расход стали - 7,25 кг</t>
  </si>
  <si>
    <t>1-2.7</t>
  </si>
  <si>
    <t>Затраты труда рабочих, разряд работ 2.7</t>
  </si>
  <si>
    <t>483411</t>
  </si>
  <si>
    <t>318230</t>
  </si>
  <si>
    <t>318148</t>
  </si>
  <si>
    <t>133951</t>
  </si>
  <si>
    <t>ЦЭМ сб.13, разд.39, поз.51</t>
  </si>
  <si>
    <t>Машины и технологические коплексы для устройства фундаментов опор контактной сети при работе "в окно": станок сверлильно-шлифовальный (сверлошлифовалка)</t>
  </si>
  <si>
    <t>483331</t>
  </si>
  <si>
    <t>134021</t>
  </si>
  <si>
    <t>Костылезабивщики</t>
  </si>
  <si>
    <t>101-0588</t>
  </si>
  <si>
    <t>ФССЦ сб.101, поз.0588</t>
  </si>
  <si>
    <t>Масла каменноугольные для пропитки древесины</t>
  </si>
  <si>
    <t>105-0029-9001</t>
  </si>
  <si>
    <t>ФССЦ сб.105, поз.0029-9001</t>
  </si>
  <si>
    <t>Костыли для железных дорог 16х16х165</t>
  </si>
  <si>
    <t>105-0516</t>
  </si>
  <si>
    <t>ФССЦ сб.105, поз.0516</t>
  </si>
  <si>
    <t>Скоба S-образная для укрепления концов шпал от растрескивания</t>
  </si>
  <si>
    <t>105-1201</t>
  </si>
  <si>
    <t>ФССЦ сб.105, поз.1201</t>
  </si>
  <si>
    <t>Шпалы деревянные пропитанные, тип I</t>
  </si>
  <si>
    <t>105-1419</t>
  </si>
  <si>
    <t>ФССЦ сб.105, поз.1419</t>
  </si>
  <si>
    <t>Подкладка Д 65</t>
  </si>
  <si>
    <t>105-1483</t>
  </si>
  <si>
    <t>ФССЦ сб.105, поз.1483</t>
  </si>
  <si>
    <t>Прокладка под подкладку Д65 и СД-65, ЦП67 из смеси РП 101-710</t>
  </si>
  <si>
    <t>01. Рыхление балласта в шпальных ящиках (нормы 1-3). 02. Разболчивание стыков. 03. Расшивка пути и уборка рельсов. 04. Расшивка охранных приспособлений (норма 4). 05. Разборка уравнительных приборов (норма 4). 06. Сборка скреплений. 07. Уборка шпал (нормы 1-3). 08. Погрузка разобранных материалов на подвижной состав и выгрузка их на базе с укладкой в штабель. 09. Планировка балластной призмы (нормы 1-3).</t>
  </si>
  <si>
    <t>01. Исправление отдельных мест основной площадки земляного полотна. 02. Погрузка на базе и разгрузка у места укладки, развозка и раскладка по фронту работ укладочных материалов. 03. Сверление отверстий в деревянных шпалах с антисептированием. 04. Крепление рельсов к шпалам. 05. Сболчивание стыков. 06. Выправка пути.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</si>
  <si>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</si>
  <si>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</si>
  <si>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</si>
  <si>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</si>
  <si>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</si>
  <si>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</si>
  <si>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</si>
  <si>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</si>
  <si>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</si>
  <si>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</si>
  <si>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</si>
  <si>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</si>
  <si>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</si>
  <si>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</si>
  <si>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</si>
  <si>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</si>
  <si>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Итого</t>
  </si>
  <si>
    <t>Код</t>
  </si>
  <si>
    <t>Форма по ОКУД</t>
  </si>
  <si>
    <t>Инвестор</t>
  </si>
  <si>
    <t>по ОКПО</t>
  </si>
  <si>
    <t>Заказчик</t>
  </si>
  <si>
    <t>Подрядчик</t>
  </si>
  <si>
    <t>Стройка</t>
  </si>
  <si>
    <t>Объект</t>
  </si>
  <si>
    <t>Вид деятельности по ОКВЭД</t>
  </si>
  <si>
    <t>Договор подряда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</si>
  <si>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</si>
  <si>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</si>
  <si>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</si>
  <si>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</si>
  <si>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</si>
  <si>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</si>
  <si>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</si>
  <si>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</si>
  <si>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О ПРИЕМКЕ ВЫПОЛНЕННЫХ РАБОТ</t>
  </si>
  <si>
    <t>Заказчик:</t>
  </si>
  <si>
    <t>[должность,подпись(инициалы,фамилия)]</t>
  </si>
  <si>
    <t>расшифровка росписи</t>
  </si>
  <si>
    <t>Подрядчик:</t>
  </si>
  <si>
    <t xml:space="preserve">АКТ </t>
  </si>
  <si>
    <t xml:space="preserve">О ПРИЕМКЕ ВЫПОЛНЕННЫХ РАБОТ </t>
  </si>
  <si>
    <t xml:space="preserve">(форма N КС-2) </t>
  </si>
  <si>
    <t xml:space="preserve">     </t>
  </si>
  <si>
    <t xml:space="preserve">    Применяется  для  приемки  выполненных  подрядных  строительно  - монтажных работ производственного,  жилищного, гражданского и  других назначений.  Акт  составляется  на  основании  данных  Журнала  учета выполненных  работ   (форма   N  КС-6а)   в   необходимом  количестве экземпляров.   Акт   подписывается   уполномоченными  представителями сторон,  имеющих  право  подписи  (производителя  работ  и  заказчика (генподрядчика)).                                                    </t>
  </si>
  <si>
    <t xml:space="preserve">На основании данных Акта о приемке выполненных работ  заполняется Справка о стоимости выполненных работ и затрат (форма N КС-3).      </t>
  </si>
  <si>
    <t>Унифицированная форма N КС-2</t>
  </si>
  <si>
    <t>от 11 ноября 1999 г. N 100</t>
  </si>
  <si>
    <t>Утверждена Постановлением Госкомстата России</t>
  </si>
  <si>
    <t>Выполнено работ</t>
  </si>
  <si>
    <t>Стоимость</t>
  </si>
  <si>
    <t>в руб.</t>
  </si>
  <si>
    <t xml:space="preserve">сметная (договорная) стоимость в соответствии с договором подряда (субподряда)                  0,00 руб.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</si>
</sst>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Times New Roman Cyr"/>
      <family val="1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" fontId="7" fillId="0" borderId="0" xfId="0" applyNumberFormat="1" applyFont="1" applyAlignment="1">
      <alignment horizontal="right" shrinkToFit="1"/>
    </xf>
    <xf numFmtId="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top"/>
    </xf>
    <xf numFmtId="0" fontId="14" fillId="0" borderId="0" xfId="0" applyFont="1" applyBorder="1" applyAlignment="1">
      <alignment horizontal="center"/>
    </xf>
    <xf numFmtId="0" fontId="10" fillId="0" borderId="9" xfId="17" applyFont="1" applyBorder="1" applyAlignment="1">
      <alignment horizontal="center" vertical="top" shrinkToFit="1"/>
      <protection/>
    </xf>
    <xf numFmtId="0" fontId="14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17" applyFont="1" applyBorder="1" applyAlignment="1">
      <alignment horizontal="center" vertical="center" shrinkToFit="1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11" zoomScaleNormal="111" workbookViewId="0" topLeftCell="A1">
      <selection activeCell="J28" sqref="J28"/>
    </sheetView>
  </sheetViews>
  <sheetFormatPr defaultColWidth="9.140625" defaultRowHeight="12.75"/>
  <cols>
    <col min="1" max="1" width="5.7109375" style="5" customWidth="1"/>
    <col min="2" max="2" width="10.7109375" style="5" customWidth="1"/>
    <col min="3" max="3" width="30.7109375" style="5" customWidth="1"/>
    <col min="4" max="6" width="9.140625" style="5" customWidth="1"/>
    <col min="7" max="7" width="10.7109375" style="5" customWidth="1"/>
    <col min="8" max="8" width="9.8515625" style="5" bestFit="1" customWidth="1"/>
    <col min="9" max="9" width="12.140625" style="5" customWidth="1"/>
    <col min="10" max="10" width="10.57421875" style="5" bestFit="1" customWidth="1"/>
    <col min="11" max="11" width="13.140625" style="19" bestFit="1" customWidth="1"/>
    <col min="12" max="13" width="0" style="5" hidden="1" customWidth="1"/>
    <col min="14" max="16384" width="9.140625" style="5" customWidth="1"/>
  </cols>
  <sheetData>
    <row r="1" spans="1:11" s="4" customFormat="1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8"/>
    </row>
    <row r="2" spans="1:11" s="4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8"/>
    </row>
    <row r="3" spans="1:11" s="4" customFormat="1" ht="15">
      <c r="A3" s="58" t="s">
        <v>237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4" customFormat="1" ht="15">
      <c r="A4" s="58" t="s">
        <v>238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4" customFormat="1" ht="14.25">
      <c r="A5" s="59" t="s">
        <v>239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4" customFormat="1" ht="14.25">
      <c r="A6" s="16" t="s">
        <v>240</v>
      </c>
      <c r="B6" s="16"/>
      <c r="C6" s="16"/>
      <c r="D6" s="16"/>
      <c r="E6" s="16"/>
      <c r="F6" s="16"/>
      <c r="G6" s="16"/>
      <c r="H6" s="16"/>
      <c r="I6" s="16"/>
      <c r="J6" s="16"/>
      <c r="K6" s="18"/>
    </row>
    <row r="7" spans="1:11" s="4" customFormat="1" ht="59.25" customHeight="1">
      <c r="A7" s="60" t="s">
        <v>241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s="4" customFormat="1" ht="14.25">
      <c r="A8" s="50" t="s">
        <v>242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4" customFormat="1" ht="14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</row>
    <row r="10" spans="1:11" s="4" customFormat="1" ht="14.25">
      <c r="A10" s="47"/>
      <c r="B10" s="47"/>
      <c r="C10" s="47"/>
      <c r="D10" s="47"/>
      <c r="E10" s="47"/>
      <c r="F10" s="47"/>
      <c r="G10" s="47"/>
      <c r="H10" s="48" t="s">
        <v>243</v>
      </c>
      <c r="I10" s="47"/>
      <c r="J10" s="47"/>
      <c r="K10" s="47"/>
    </row>
    <row r="11" spans="1:11" s="4" customFormat="1" ht="14.25">
      <c r="A11" s="47"/>
      <c r="B11" s="47"/>
      <c r="C11" s="47"/>
      <c r="D11" s="47"/>
      <c r="E11" s="47"/>
      <c r="F11" s="47"/>
      <c r="G11" s="47"/>
      <c r="H11" s="51" t="s">
        <v>245</v>
      </c>
      <c r="I11" s="51"/>
      <c r="J11" s="51"/>
      <c r="K11" s="51"/>
    </row>
    <row r="12" spans="1:11" s="4" customFormat="1" ht="14.25">
      <c r="A12" s="47"/>
      <c r="B12" s="47"/>
      <c r="C12" s="47"/>
      <c r="D12" s="47"/>
      <c r="E12" s="47"/>
      <c r="F12" s="47"/>
      <c r="G12" s="47"/>
      <c r="H12" s="48" t="s">
        <v>244</v>
      </c>
      <c r="I12" s="47"/>
      <c r="J12" s="47"/>
      <c r="K12" s="47"/>
    </row>
    <row r="13" spans="1:11" s="4" customFormat="1" ht="16.5" customHeight="1">
      <c r="A13" s="47"/>
      <c r="B13" s="47"/>
      <c r="C13" s="47"/>
      <c r="D13" s="47"/>
      <c r="E13" s="47"/>
      <c r="F13" s="47"/>
      <c r="G13" s="47"/>
      <c r="H13" s="48"/>
      <c r="I13" s="47"/>
      <c r="J13" s="47"/>
      <c r="K13" s="47"/>
    </row>
    <row r="14" spans="1:11" s="4" customFormat="1" ht="14.25">
      <c r="A14" s="22"/>
      <c r="B14" s="22"/>
      <c r="C14" s="22"/>
      <c r="D14" s="22"/>
      <c r="E14" s="22"/>
      <c r="F14" s="22"/>
      <c r="G14" s="22"/>
      <c r="H14" s="22"/>
      <c r="I14" s="22"/>
      <c r="J14" s="74" t="s">
        <v>214</v>
      </c>
      <c r="K14" s="75"/>
    </row>
    <row r="15" spans="1:11" s="4" customFormat="1" ht="14.25">
      <c r="A15" s="22"/>
      <c r="B15" s="22"/>
      <c r="C15" s="22"/>
      <c r="D15" s="22"/>
      <c r="E15" s="22"/>
      <c r="F15" s="22"/>
      <c r="G15" s="22"/>
      <c r="H15" s="22"/>
      <c r="I15" s="23" t="s">
        <v>215</v>
      </c>
      <c r="J15" s="73">
        <v>322005</v>
      </c>
      <c r="K15" s="44"/>
    </row>
    <row r="16" spans="1:11" s="4" customFormat="1" ht="15">
      <c r="A16" s="14" t="s">
        <v>216</v>
      </c>
      <c r="B16" s="24"/>
      <c r="C16" s="25"/>
      <c r="D16" s="25"/>
      <c r="E16" s="25"/>
      <c r="F16" s="25"/>
      <c r="G16" s="22"/>
      <c r="H16" s="22"/>
      <c r="I16" s="23" t="s">
        <v>217</v>
      </c>
      <c r="J16" s="74"/>
      <c r="K16" s="75"/>
    </row>
    <row r="17" spans="1:11" s="4" customFormat="1" ht="15">
      <c r="A17" s="14" t="s">
        <v>218</v>
      </c>
      <c r="B17" s="24"/>
      <c r="C17" s="26"/>
      <c r="D17" s="27"/>
      <c r="E17" s="27"/>
      <c r="F17" s="27"/>
      <c r="G17" s="22"/>
      <c r="H17" s="22"/>
      <c r="I17" s="23" t="s">
        <v>217</v>
      </c>
      <c r="J17" s="76"/>
      <c r="K17" s="77"/>
    </row>
    <row r="18" spans="1:11" s="4" customFormat="1" ht="15">
      <c r="A18" s="14" t="s">
        <v>219</v>
      </c>
      <c r="B18" s="24"/>
      <c r="C18" s="26"/>
      <c r="D18" s="27"/>
      <c r="E18" s="27"/>
      <c r="F18" s="27"/>
      <c r="G18" s="22"/>
      <c r="H18" s="22"/>
      <c r="I18" s="23" t="s">
        <v>217</v>
      </c>
      <c r="J18" s="73"/>
      <c r="K18" s="44"/>
    </row>
    <row r="19" spans="1:11" ht="15">
      <c r="A19" s="14" t="s">
        <v>220</v>
      </c>
      <c r="B19" s="24"/>
      <c r="C19" s="28"/>
      <c r="D19" s="27"/>
      <c r="E19" s="27"/>
      <c r="F19" s="27"/>
      <c r="G19" s="22"/>
      <c r="H19" s="22"/>
      <c r="I19" s="22"/>
      <c r="J19" s="83"/>
      <c r="K19" s="84"/>
    </row>
    <row r="20" spans="1:11" s="4" customFormat="1" ht="15">
      <c r="A20" s="14" t="s">
        <v>221</v>
      </c>
      <c r="B20" s="24"/>
      <c r="C20" s="26"/>
      <c r="D20" s="27"/>
      <c r="E20" s="27"/>
      <c r="F20" s="27"/>
      <c r="G20" s="22"/>
      <c r="H20" s="22"/>
      <c r="I20" s="22"/>
      <c r="J20" s="83"/>
      <c r="K20" s="84"/>
    </row>
    <row r="21" spans="1:11" ht="14.25">
      <c r="A21" s="22"/>
      <c r="B21" s="22"/>
      <c r="C21" s="22"/>
      <c r="D21" s="22"/>
      <c r="E21" s="22"/>
      <c r="F21" s="22"/>
      <c r="G21" s="85" t="s">
        <v>222</v>
      </c>
      <c r="H21" s="85"/>
      <c r="I21" s="85"/>
      <c r="J21" s="73"/>
      <c r="K21" s="44"/>
    </row>
    <row r="22" spans="1:11" ht="14.25">
      <c r="A22" s="22"/>
      <c r="B22" s="22"/>
      <c r="C22" s="22"/>
      <c r="D22" s="22"/>
      <c r="E22" s="22"/>
      <c r="F22" s="22"/>
      <c r="G22" s="86" t="s">
        <v>223</v>
      </c>
      <c r="H22" s="86"/>
      <c r="I22" s="87"/>
      <c r="J22" s="73"/>
      <c r="K22" s="44"/>
    </row>
    <row r="23" spans="1:11" ht="14.25">
      <c r="A23" s="22"/>
      <c r="B23" s="22"/>
      <c r="C23" s="22"/>
      <c r="D23" s="22"/>
      <c r="E23" s="22"/>
      <c r="F23" s="22"/>
      <c r="G23" s="22"/>
      <c r="H23" s="22"/>
      <c r="I23" s="29" t="s">
        <v>224</v>
      </c>
      <c r="J23" s="73"/>
      <c r="K23" s="44"/>
    </row>
    <row r="24" spans="1:11" ht="14.25">
      <c r="A24" s="22"/>
      <c r="B24" s="22"/>
      <c r="C24" s="22"/>
      <c r="D24" s="22"/>
      <c r="E24" s="22"/>
      <c r="F24" s="22"/>
      <c r="G24" s="22"/>
      <c r="H24" s="22"/>
      <c r="I24" s="30" t="s">
        <v>225</v>
      </c>
      <c r="J24" s="78"/>
      <c r="K24" s="79"/>
    </row>
    <row r="25" spans="1:11" ht="14.25">
      <c r="A25"/>
      <c r="B25"/>
      <c r="C25"/>
      <c r="D25"/>
      <c r="E25"/>
      <c r="F25"/>
      <c r="G25"/>
      <c r="H25"/>
      <c r="I25"/>
      <c r="J25"/>
      <c r="K25" s="31"/>
    </row>
    <row r="26" spans="1:11" ht="14.25">
      <c r="A26"/>
      <c r="B26"/>
      <c r="C26"/>
      <c r="D26"/>
      <c r="E26"/>
      <c r="F26"/>
      <c r="G26" s="68" t="s">
        <v>226</v>
      </c>
      <c r="H26" s="68" t="s">
        <v>227</v>
      </c>
      <c r="I26" s="70" t="s">
        <v>228</v>
      </c>
      <c r="J26" s="71"/>
      <c r="K26" s="31"/>
    </row>
    <row r="27" spans="1:11" ht="14.25">
      <c r="A27"/>
      <c r="B27"/>
      <c r="C27"/>
      <c r="D27"/>
      <c r="E27"/>
      <c r="F27"/>
      <c r="G27" s="69"/>
      <c r="H27" s="69"/>
      <c r="I27" s="32" t="s">
        <v>229</v>
      </c>
      <c r="J27" s="32" t="s">
        <v>230</v>
      </c>
      <c r="K27" s="31"/>
    </row>
    <row r="28" spans="1:11" ht="14.25">
      <c r="A28"/>
      <c r="B28"/>
      <c r="C28"/>
      <c r="D28"/>
      <c r="E28"/>
      <c r="F28"/>
      <c r="G28" s="33"/>
      <c r="H28" s="34"/>
      <c r="I28" s="34"/>
      <c r="J28" s="34"/>
      <c r="K28" s="31"/>
    </row>
    <row r="29" spans="1:11" ht="14.25">
      <c r="A29"/>
      <c r="B29"/>
      <c r="C29"/>
      <c r="D29"/>
      <c r="E29"/>
      <c r="F29"/>
      <c r="G29" s="35"/>
      <c r="H29" s="36"/>
      <c r="I29" s="36"/>
      <c r="J29" s="36"/>
      <c r="K29" s="31"/>
    </row>
    <row r="30" spans="1:11" ht="14.25">
      <c r="A30"/>
      <c r="B30"/>
      <c r="C30"/>
      <c r="D30"/>
      <c r="E30"/>
      <c r="F30"/>
      <c r="G30" s="35"/>
      <c r="H30" s="36"/>
      <c r="I30" s="36"/>
      <c r="J30" s="36"/>
      <c r="K30" s="31"/>
    </row>
    <row r="31" spans="1:11" ht="14.25">
      <c r="A31"/>
      <c r="B31"/>
      <c r="C31"/>
      <c r="D31"/>
      <c r="E31"/>
      <c r="F31"/>
      <c r="G31" s="35"/>
      <c r="H31" s="36"/>
      <c r="I31" s="36"/>
      <c r="J31" s="36"/>
      <c r="K31" s="31"/>
    </row>
    <row r="32" spans="1:11" ht="14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8"/>
    </row>
    <row r="33" spans="1:11" ht="18.75">
      <c r="A33" s="24"/>
      <c r="B33" s="72" t="s">
        <v>231</v>
      </c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4.25">
      <c r="A34" s="37"/>
      <c r="B34" s="80" t="s">
        <v>232</v>
      </c>
      <c r="C34" s="80"/>
      <c r="D34" s="80"/>
      <c r="E34" s="80"/>
      <c r="F34" s="80"/>
      <c r="G34" s="80"/>
      <c r="H34" s="80"/>
      <c r="I34" s="80"/>
      <c r="J34" s="80"/>
      <c r="K34" s="80"/>
    </row>
    <row r="35" spans="1:11" ht="14.25">
      <c r="A35" s="37"/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4.25">
      <c r="A36" s="37"/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4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8"/>
    </row>
    <row r="38" spans="1:11" ht="14.25">
      <c r="A38" s="81" t="s">
        <v>249</v>
      </c>
      <c r="B38" s="81"/>
      <c r="C38" s="81"/>
      <c r="D38" s="81"/>
      <c r="E38" s="81"/>
      <c r="F38" s="81"/>
      <c r="G38" s="81"/>
      <c r="H38" s="81"/>
      <c r="I38" s="81"/>
      <c r="J38" s="82"/>
      <c r="K38" s="82"/>
    </row>
    <row r="39" spans="1:11" ht="14.25">
      <c r="A39" s="6"/>
      <c r="B39" s="6"/>
      <c r="C39" s="6"/>
      <c r="D39" s="6"/>
      <c r="E39" s="6"/>
      <c r="F39" s="7" t="s">
        <v>209</v>
      </c>
      <c r="G39" s="52" t="s">
        <v>246</v>
      </c>
      <c r="H39" s="53"/>
      <c r="I39" s="54"/>
      <c r="J39" s="43"/>
      <c r="K39" s="45"/>
    </row>
    <row r="40" spans="1:11" ht="14.25">
      <c r="A40" s="8" t="s">
        <v>197</v>
      </c>
      <c r="B40" s="8" t="s">
        <v>199</v>
      </c>
      <c r="C40" s="9"/>
      <c r="D40" s="8" t="s">
        <v>204</v>
      </c>
      <c r="E40" s="8" t="s">
        <v>207</v>
      </c>
      <c r="F40" s="8" t="s">
        <v>210</v>
      </c>
      <c r="G40" s="8"/>
      <c r="H40" s="7" t="s">
        <v>209</v>
      </c>
      <c r="I40" s="8"/>
      <c r="J40" s="43"/>
      <c r="K40" s="45"/>
    </row>
    <row r="41" spans="1:11" ht="14.25">
      <c r="A41" s="8" t="s">
        <v>198</v>
      </c>
      <c r="B41" s="8" t="s">
        <v>200</v>
      </c>
      <c r="C41" s="8" t="s">
        <v>203</v>
      </c>
      <c r="D41" s="8" t="s">
        <v>205</v>
      </c>
      <c r="E41" s="8" t="s">
        <v>208</v>
      </c>
      <c r="F41" s="8" t="s">
        <v>211</v>
      </c>
      <c r="G41" s="8" t="s">
        <v>207</v>
      </c>
      <c r="H41" s="8" t="s">
        <v>210</v>
      </c>
      <c r="I41" s="8" t="s">
        <v>247</v>
      </c>
      <c r="J41" s="43"/>
      <c r="K41" s="45"/>
    </row>
    <row r="42" spans="1:11" ht="14.25">
      <c r="A42" s="9"/>
      <c r="B42" s="8" t="s">
        <v>201</v>
      </c>
      <c r="C42" s="9"/>
      <c r="D42" s="8" t="s">
        <v>206</v>
      </c>
      <c r="E42" s="9"/>
      <c r="F42" s="8" t="s">
        <v>212</v>
      </c>
      <c r="G42" s="8" t="s">
        <v>208</v>
      </c>
      <c r="H42" s="8" t="s">
        <v>211</v>
      </c>
      <c r="I42" s="8" t="s">
        <v>248</v>
      </c>
      <c r="J42" s="43"/>
      <c r="K42" s="45"/>
    </row>
    <row r="43" spans="1:11" ht="14.25">
      <c r="A43" s="10"/>
      <c r="B43" s="11" t="s">
        <v>202</v>
      </c>
      <c r="C43" s="10"/>
      <c r="D43" s="10"/>
      <c r="E43" s="10"/>
      <c r="F43" s="10"/>
      <c r="G43" s="11"/>
      <c r="H43" s="8" t="s">
        <v>212</v>
      </c>
      <c r="I43" s="11"/>
      <c r="J43" s="43"/>
      <c r="K43" s="45"/>
    </row>
    <row r="44" spans="1:11" ht="14.25">
      <c r="A44" s="12">
        <v>1</v>
      </c>
      <c r="B44" s="12">
        <v>2</v>
      </c>
      <c r="C44" s="12">
        <v>3</v>
      </c>
      <c r="D44" s="12">
        <v>4</v>
      </c>
      <c r="E44" s="12">
        <v>5</v>
      </c>
      <c r="F44" s="12">
        <v>6</v>
      </c>
      <c r="G44" s="12">
        <v>7</v>
      </c>
      <c r="H44" s="12">
        <v>8</v>
      </c>
      <c r="I44" s="12">
        <v>9</v>
      </c>
      <c r="J44" s="43"/>
      <c r="K44" s="46"/>
    </row>
    <row r="46" spans="3:12" s="14" customFormat="1" ht="15">
      <c r="C46" s="14" t="s">
        <v>213</v>
      </c>
      <c r="H46" s="57">
        <v>0</v>
      </c>
      <c r="I46" s="57"/>
      <c r="J46" s="56"/>
      <c r="K46" s="56"/>
      <c r="L46" s="13">
        <f>SUM(L45:L45)</f>
        <v>0</v>
      </c>
    </row>
    <row r="47" spans="3:11" ht="14.25">
      <c r="C47" s="42" t="str">
        <f>Source!H45</f>
        <v>НДС-18%</v>
      </c>
      <c r="D47" s="42"/>
      <c r="E47" s="42"/>
      <c r="F47" s="42"/>
      <c r="G47" s="42"/>
      <c r="H47" s="42"/>
      <c r="I47" s="49">
        <v>0</v>
      </c>
      <c r="J47" s="55"/>
      <c r="K47" s="55"/>
    </row>
    <row r="48" spans="3:11" ht="14.25">
      <c r="C48" s="42" t="str">
        <f>Source!H46</f>
        <v>ВСЕГО</v>
      </c>
      <c r="D48" s="42"/>
      <c r="E48" s="42"/>
      <c r="F48" s="42"/>
      <c r="G48" s="42"/>
      <c r="H48" s="42"/>
      <c r="I48" s="49">
        <v>0</v>
      </c>
      <c r="J48" s="55"/>
      <c r="K48" s="55"/>
    </row>
    <row r="52" spans="1:11" ht="15">
      <c r="A52" s="14" t="s">
        <v>233</v>
      </c>
      <c r="C52" s="64"/>
      <c r="D52" s="64"/>
      <c r="E52" s="64"/>
      <c r="F52" s="64"/>
      <c r="G52" s="40"/>
      <c r="H52" s="66"/>
      <c r="I52" s="66"/>
      <c r="J52" s="67"/>
      <c r="K52" s="67"/>
    </row>
    <row r="53" spans="3:11" s="15" customFormat="1" ht="15">
      <c r="C53" s="63" t="s">
        <v>234</v>
      </c>
      <c r="D53" s="63"/>
      <c r="E53" s="63"/>
      <c r="F53" s="63"/>
      <c r="G53" s="41"/>
      <c r="H53" s="21"/>
      <c r="I53" s="21"/>
      <c r="J53" s="62" t="s">
        <v>235</v>
      </c>
      <c r="K53" s="62"/>
    </row>
    <row r="54" spans="1:11" ht="15">
      <c r="A54" s="15"/>
      <c r="B54" s="15"/>
      <c r="C54" s="41"/>
      <c r="D54" s="41"/>
      <c r="E54" s="41"/>
      <c r="F54" s="41"/>
      <c r="G54" s="41"/>
      <c r="H54" s="21"/>
      <c r="I54" s="21"/>
      <c r="J54" s="15"/>
      <c r="K54" s="20"/>
    </row>
    <row r="56" spans="1:11" s="15" customFormat="1" ht="15">
      <c r="A56" s="14" t="s">
        <v>236</v>
      </c>
      <c r="B56" s="5"/>
      <c r="C56" s="64"/>
      <c r="D56" s="64"/>
      <c r="E56" s="64"/>
      <c r="F56" s="64"/>
      <c r="G56" s="17"/>
      <c r="H56" s="17"/>
      <c r="I56" s="17"/>
      <c r="J56" s="65"/>
      <c r="K56" s="65"/>
    </row>
    <row r="57" spans="1:11" ht="15">
      <c r="A57" s="15"/>
      <c r="B57" s="15"/>
      <c r="C57" s="61" t="s">
        <v>234</v>
      </c>
      <c r="D57" s="61"/>
      <c r="E57" s="61"/>
      <c r="F57" s="61"/>
      <c r="G57" s="41"/>
      <c r="H57" s="15"/>
      <c r="I57" s="15"/>
      <c r="J57" s="62" t="s">
        <v>235</v>
      </c>
      <c r="K57" s="62"/>
    </row>
  </sheetData>
  <mergeCells count="39">
    <mergeCell ref="G22:I22"/>
    <mergeCell ref="J16:K16"/>
    <mergeCell ref="J17:K17"/>
    <mergeCell ref="J24:K24"/>
    <mergeCell ref="B34:K34"/>
    <mergeCell ref="J18:K18"/>
    <mergeCell ref="J19:K19"/>
    <mergeCell ref="J20:K20"/>
    <mergeCell ref="J23:K23"/>
    <mergeCell ref="G21:I21"/>
    <mergeCell ref="J21:K21"/>
    <mergeCell ref="C52:F52"/>
    <mergeCell ref="H52:I52"/>
    <mergeCell ref="J52:K52"/>
    <mergeCell ref="G26:G27"/>
    <mergeCell ref="H26:H27"/>
    <mergeCell ref="I26:J26"/>
    <mergeCell ref="B33:K33"/>
    <mergeCell ref="A38:K38"/>
    <mergeCell ref="C57:F57"/>
    <mergeCell ref="J57:K57"/>
    <mergeCell ref="C53:F53"/>
    <mergeCell ref="J53:K53"/>
    <mergeCell ref="C56:F56"/>
    <mergeCell ref="J56:K56"/>
    <mergeCell ref="A3:K3"/>
    <mergeCell ref="A4:K4"/>
    <mergeCell ref="A5:K5"/>
    <mergeCell ref="A7:K7"/>
    <mergeCell ref="A8:K8"/>
    <mergeCell ref="H11:K11"/>
    <mergeCell ref="G39:I39"/>
    <mergeCell ref="J48:K48"/>
    <mergeCell ref="J47:K47"/>
    <mergeCell ref="J46:K46"/>
    <mergeCell ref="H46:I46"/>
    <mergeCell ref="J22:K22"/>
    <mergeCell ref="J14:K14"/>
    <mergeCell ref="J15:K15"/>
  </mergeCells>
  <printOptions/>
  <pageMargins left="0.78740157480315" right="0.196850393700787" top="0.393700787401575" bottom="0.393700787401575" header="0.11811023622047198" footer="0.11811023622047198"/>
  <pageSetup horizontalDpi="600" verticalDpi="600" orientation="portrait" paperSize="9" scale="68" r:id="rId1"/>
  <headerFooter alignWithMargins="0"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64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0</v>
      </c>
      <c r="L1">
        <v>20435</v>
      </c>
    </row>
    <row r="12" spans="1:103" ht="12.75">
      <c r="A12" s="1">
        <v>1</v>
      </c>
      <c r="B12" s="1">
        <v>1</v>
      </c>
      <c r="C12" s="1">
        <v>0</v>
      </c>
      <c r="D12" s="1">
        <f>ROW(A48)</f>
        <v>48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2007</v>
      </c>
      <c r="Q12" s="1">
        <v>3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-1</v>
      </c>
      <c r="W12" s="1" t="s">
        <v>3</v>
      </c>
      <c r="X12" s="1">
        <v>0</v>
      </c>
      <c r="Y12" s="1">
        <v>2</v>
      </c>
      <c r="Z12" s="1">
        <v>1</v>
      </c>
      <c r="AA12" s="1">
        <v>3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40</v>
      </c>
      <c r="AI12" s="1">
        <v>0</v>
      </c>
      <c r="AJ12" s="1">
        <v>0</v>
      </c>
      <c r="AK12" s="1">
        <v>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16875268</v>
      </c>
      <c r="BE12" s="1" t="s">
        <v>7</v>
      </c>
      <c r="BF12" s="1" t="s">
        <v>8</v>
      </c>
      <c r="BG12" s="1">
        <v>12981080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1</v>
      </c>
      <c r="BZ12" s="1">
        <v>0</v>
      </c>
      <c r="CA12" s="1">
        <v>4109547</v>
      </c>
      <c r="CB12" s="1">
        <v>4109538</v>
      </c>
      <c r="CC12" s="1">
        <v>4109543</v>
      </c>
      <c r="CD12" s="1">
        <v>4109545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3169438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12</v>
      </c>
      <c r="CQ12" s="1" t="s">
        <v>12</v>
      </c>
      <c r="CR12" s="1" t="s">
        <v>3</v>
      </c>
      <c r="CS12" s="1">
        <v>0</v>
      </c>
      <c r="CT12" s="1">
        <v>0</v>
      </c>
      <c r="CU12" s="1">
        <v>0</v>
      </c>
      <c r="CV12" s="1">
        <v>6761583</v>
      </c>
      <c r="CW12" s="1">
        <v>15535548</v>
      </c>
      <c r="CX12" s="1">
        <v>16002811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B48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200 ж.б.+170 дер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2244759.66</v>
      </c>
      <c r="P18" s="2">
        <f t="shared" si="0"/>
        <v>2029105.7</v>
      </c>
      <c r="Q18" s="2">
        <f t="shared" si="0"/>
        <v>79417.45</v>
      </c>
      <c r="R18" s="2">
        <f t="shared" si="0"/>
        <v>14587.12</v>
      </c>
      <c r="S18" s="2">
        <f t="shared" si="0"/>
        <v>136236.51</v>
      </c>
      <c r="T18" s="2">
        <f t="shared" si="0"/>
        <v>0</v>
      </c>
      <c r="U18" s="2">
        <f t="shared" si="0"/>
        <v>1308.21</v>
      </c>
      <c r="V18" s="2">
        <f t="shared" si="0"/>
        <v>81.13</v>
      </c>
      <c r="W18" s="2">
        <f t="shared" si="0"/>
        <v>0</v>
      </c>
      <c r="X18" s="2">
        <f t="shared" si="0"/>
        <v>135687.23</v>
      </c>
      <c r="Y18" s="2">
        <f t="shared" si="0"/>
        <v>77556.75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ROW(A31)</f>
        <v>31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B31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2244759.66</v>
      </c>
      <c r="P22" s="2">
        <f t="shared" si="1"/>
        <v>2029105.7</v>
      </c>
      <c r="Q22" s="2">
        <f t="shared" si="1"/>
        <v>79417.45</v>
      </c>
      <c r="R22" s="2">
        <f t="shared" si="1"/>
        <v>14587.12</v>
      </c>
      <c r="S22" s="2">
        <f t="shared" si="1"/>
        <v>136236.51</v>
      </c>
      <c r="T22" s="2">
        <f t="shared" si="1"/>
        <v>0</v>
      </c>
      <c r="U22" s="2">
        <f t="shared" si="1"/>
        <v>1308.21</v>
      </c>
      <c r="V22" s="2">
        <f t="shared" si="1"/>
        <v>81.13</v>
      </c>
      <c r="W22" s="2">
        <f t="shared" si="1"/>
        <v>0</v>
      </c>
      <c r="X22" s="2">
        <f t="shared" si="1"/>
        <v>135687.23</v>
      </c>
      <c r="Y22" s="2">
        <f t="shared" si="1"/>
        <v>77556.75</v>
      </c>
      <c r="Z22" s="2">
        <f t="shared" si="1"/>
        <v>0</v>
      </c>
      <c r="AA22" s="2">
        <f t="shared" si="1"/>
        <v>0</v>
      </c>
      <c r="AB22" s="2">
        <f t="shared" si="1"/>
        <v>2244759.66</v>
      </c>
      <c r="AC22" s="2">
        <f t="shared" si="1"/>
        <v>2029105.7</v>
      </c>
      <c r="AD22" s="2">
        <f t="shared" si="1"/>
        <v>79417.45</v>
      </c>
      <c r="AE22" s="2">
        <f t="shared" si="1"/>
        <v>14587.12</v>
      </c>
      <c r="AF22" s="2">
        <f t="shared" si="1"/>
        <v>136236.51</v>
      </c>
      <c r="AG22" s="2">
        <f t="shared" si="1"/>
        <v>0</v>
      </c>
      <c r="AH22" s="2">
        <f t="shared" si="1"/>
        <v>1308.21</v>
      </c>
      <c r="AI22" s="2">
        <f t="shared" si="1"/>
        <v>81.13</v>
      </c>
      <c r="AJ22" s="2">
        <f t="shared" si="1"/>
        <v>0</v>
      </c>
      <c r="AK22" s="2">
        <f t="shared" si="1"/>
        <v>135687.23</v>
      </c>
      <c r="AL22" s="2">
        <f t="shared" si="1"/>
        <v>77556.75</v>
      </c>
      <c r="AM22" s="2">
        <f t="shared" si="1"/>
        <v>0</v>
      </c>
    </row>
    <row r="24" spans="1:155" ht="12.75">
      <c r="A24">
        <v>17</v>
      </c>
      <c r="B24">
        <v>1</v>
      </c>
      <c r="C24">
        <f>ROW(SmtRes!A1)</f>
        <v>1</v>
      </c>
      <c r="D24">
        <f>ROW(EtalonRes!A1)</f>
        <v>1</v>
      </c>
      <c r="E24" t="s">
        <v>15</v>
      </c>
      <c r="F24" t="s">
        <v>16</v>
      </c>
      <c r="G24" t="s">
        <v>17</v>
      </c>
      <c r="H24" t="s">
        <v>18</v>
      </c>
      <c r="I24">
        <v>1.11</v>
      </c>
      <c r="J24">
        <v>0</v>
      </c>
      <c r="O24">
        <f aca="true" t="shared" si="2" ref="O24:O29">ROUND(CP24,2)</f>
        <v>33960.63</v>
      </c>
      <c r="P24">
        <f aca="true" t="shared" si="3" ref="P24:P29">ROUND(CQ24*I24,2)</f>
        <v>0</v>
      </c>
      <c r="Q24">
        <f aca="true" t="shared" si="4" ref="Q24:Q29">ROUND(CR24*I24,2)</f>
        <v>0</v>
      </c>
      <c r="R24">
        <f aca="true" t="shared" si="5" ref="R24:R29">ROUND(CS24*I24,2)</f>
        <v>0</v>
      </c>
      <c r="S24">
        <f aca="true" t="shared" si="6" ref="S24:S29">ROUND(CT24*I24,2)</f>
        <v>33960.63</v>
      </c>
      <c r="T24">
        <f aca="true" t="shared" si="7" ref="T24:T29">ROUND(CU24*I24,2)</f>
        <v>0</v>
      </c>
      <c r="U24">
        <f aca="true" t="shared" si="8" ref="U24:U29">CV24*I24</f>
        <v>308.58000000000004</v>
      </c>
      <c r="V24">
        <f aca="true" t="shared" si="9" ref="V24:V29">CW24*I24</f>
        <v>0</v>
      </c>
      <c r="W24">
        <f aca="true" t="shared" si="10" ref="W24:W29">ROUND(CX24*I24,2)</f>
        <v>0</v>
      </c>
      <c r="X24">
        <f aca="true" t="shared" si="11" ref="X24:Y29">ROUND(CY24,2)</f>
        <v>22984.55</v>
      </c>
      <c r="Y24">
        <f t="shared" si="11"/>
        <v>12989.94</v>
      </c>
      <c r="AA24">
        <v>0</v>
      </c>
      <c r="AB24">
        <f aca="true" t="shared" si="12" ref="AB24:AB29">(AC24+AD24+AF24)</f>
        <v>2679.086</v>
      </c>
      <c r="AC24">
        <f>(ES24)</f>
        <v>0</v>
      </c>
      <c r="AD24">
        <f aca="true" t="shared" si="13" ref="AD24:AF27">((ET24*1.15))</f>
        <v>0</v>
      </c>
      <c r="AE24">
        <f t="shared" si="13"/>
        <v>0</v>
      </c>
      <c r="AF24">
        <f t="shared" si="13"/>
        <v>2679.086</v>
      </c>
      <c r="AG24">
        <f>(AP24)</f>
        <v>0</v>
      </c>
      <c r="AH24">
        <f>(EW24)</f>
        <v>278</v>
      </c>
      <c r="AI24">
        <f>(EX24)</f>
        <v>0</v>
      </c>
      <c r="AJ24">
        <f>(AS24)</f>
        <v>0</v>
      </c>
      <c r="AK24">
        <v>2329.64</v>
      </c>
      <c r="AL24">
        <v>0</v>
      </c>
      <c r="AM24">
        <v>0</v>
      </c>
      <c r="AN24">
        <v>0</v>
      </c>
      <c r="AO24">
        <v>2329.64</v>
      </c>
      <c r="AP24">
        <v>0</v>
      </c>
      <c r="AQ24">
        <v>278</v>
      </c>
      <c r="AR24">
        <v>0</v>
      </c>
      <c r="AS24">
        <v>0</v>
      </c>
      <c r="AT24">
        <f aca="true" t="shared" si="14" ref="AT24:AU29">BZ24</f>
        <v>67.68</v>
      </c>
      <c r="AU24">
        <f t="shared" si="14"/>
        <v>38.25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11.42</v>
      </c>
      <c r="BB24">
        <v>4.94</v>
      </c>
      <c r="BC24">
        <v>4.39</v>
      </c>
      <c r="BH24">
        <v>0</v>
      </c>
      <c r="BI24">
        <v>1</v>
      </c>
      <c r="BJ24" t="s">
        <v>19</v>
      </c>
      <c r="BM24">
        <v>2</v>
      </c>
      <c r="BN24">
        <v>0</v>
      </c>
      <c r="BP24">
        <v>0</v>
      </c>
      <c r="BQ24">
        <v>2</v>
      </c>
      <c r="BR24">
        <v>0</v>
      </c>
      <c r="BS24">
        <v>11.42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67.68</v>
      </c>
      <c r="CA24">
        <v>38.25</v>
      </c>
      <c r="CF24">
        <v>0</v>
      </c>
      <c r="CG24">
        <v>0</v>
      </c>
      <c r="CM24">
        <v>0</v>
      </c>
      <c r="CO24">
        <v>0</v>
      </c>
      <c r="CP24">
        <f aca="true" t="shared" si="15" ref="CP24:CP29">(P24+Q24+S24)</f>
        <v>33960.63</v>
      </c>
      <c r="CQ24">
        <f aca="true" t="shared" si="16" ref="CQ24:CQ29">(AC24)*BC24</f>
        <v>0</v>
      </c>
      <c r="CR24">
        <f aca="true" t="shared" si="17" ref="CR24:CR29">(AD24)*BB24</f>
        <v>0</v>
      </c>
      <c r="CS24">
        <f aca="true" t="shared" si="18" ref="CS24:CS29">(AE24)*BS24</f>
        <v>0</v>
      </c>
      <c r="CT24">
        <f aca="true" t="shared" si="19" ref="CT24:CT29">(AF24)*BA24</f>
        <v>30595.162119999997</v>
      </c>
      <c r="CU24">
        <f aca="true" t="shared" si="20" ref="CU24:CX29">(AG24)*BT24</f>
        <v>0</v>
      </c>
      <c r="CV24">
        <f t="shared" si="20"/>
        <v>278</v>
      </c>
      <c r="CW24">
        <f t="shared" si="20"/>
        <v>0</v>
      </c>
      <c r="CX24">
        <f t="shared" si="20"/>
        <v>0</v>
      </c>
      <c r="CY24">
        <f aca="true" t="shared" si="21" ref="CY24:CY29">(((S24+R24)*BZ24)/100)</f>
        <v>22984.554384</v>
      </c>
      <c r="CZ24">
        <f aca="true" t="shared" si="22" ref="CZ24:CZ29">(((S24+R24)*CA24)/100)</f>
        <v>12989.940975</v>
      </c>
      <c r="DE24" t="s">
        <v>20</v>
      </c>
      <c r="DF24" t="s">
        <v>20</v>
      </c>
      <c r="DG24" t="s">
        <v>20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1007</v>
      </c>
      <c r="DV24" t="s">
        <v>18</v>
      </c>
      <c r="DW24" t="s">
        <v>21</v>
      </c>
      <c r="DX24">
        <v>100</v>
      </c>
      <c r="EE24">
        <v>12981093</v>
      </c>
      <c r="EF24">
        <v>2</v>
      </c>
      <c r="EG24" t="s">
        <v>22</v>
      </c>
      <c r="EH24">
        <v>0</v>
      </c>
      <c r="EJ24">
        <v>1</v>
      </c>
      <c r="EK24">
        <v>2</v>
      </c>
      <c r="EL24" t="s">
        <v>23</v>
      </c>
      <c r="EM24" t="s">
        <v>24</v>
      </c>
      <c r="EP24" t="s">
        <v>25</v>
      </c>
      <c r="EQ24">
        <v>0</v>
      </c>
      <c r="ER24">
        <v>2329.64</v>
      </c>
      <c r="ES24">
        <v>0</v>
      </c>
      <c r="ET24">
        <v>0</v>
      </c>
      <c r="EU24">
        <v>0</v>
      </c>
      <c r="EV24">
        <v>2329.64</v>
      </c>
      <c r="EW24">
        <v>278</v>
      </c>
      <c r="EX24">
        <v>0</v>
      </c>
      <c r="EY24">
        <v>0</v>
      </c>
    </row>
    <row r="25" spans="1:155" ht="12.75">
      <c r="A25">
        <v>17</v>
      </c>
      <c r="B25">
        <v>1</v>
      </c>
      <c r="C25">
        <f>ROW(SmtRes!A5)</f>
        <v>5</v>
      </c>
      <c r="D25">
        <f>ROW(EtalonRes!A5)</f>
        <v>5</v>
      </c>
      <c r="E25" t="s">
        <v>26</v>
      </c>
      <c r="F25" t="s">
        <v>27</v>
      </c>
      <c r="G25" t="s">
        <v>28</v>
      </c>
      <c r="H25" t="s">
        <v>29</v>
      </c>
      <c r="I25">
        <v>0.37</v>
      </c>
      <c r="J25">
        <v>0</v>
      </c>
      <c r="O25">
        <f t="shared" si="2"/>
        <v>67721.24</v>
      </c>
      <c r="P25">
        <f t="shared" si="3"/>
        <v>0</v>
      </c>
      <c r="Q25">
        <f t="shared" si="4"/>
        <v>9626.71</v>
      </c>
      <c r="R25">
        <f t="shared" si="5"/>
        <v>3281.72</v>
      </c>
      <c r="S25">
        <f t="shared" si="6"/>
        <v>58094.53</v>
      </c>
      <c r="T25">
        <f t="shared" si="7"/>
        <v>0</v>
      </c>
      <c r="U25">
        <f t="shared" si="8"/>
        <v>563.51</v>
      </c>
      <c r="V25">
        <f t="shared" si="9"/>
        <v>16.020999999999997</v>
      </c>
      <c r="W25">
        <f t="shared" si="10"/>
        <v>0</v>
      </c>
      <c r="X25">
        <f t="shared" si="11"/>
        <v>59191.26</v>
      </c>
      <c r="Y25">
        <f t="shared" si="11"/>
        <v>33910.38</v>
      </c>
      <c r="AA25">
        <v>0</v>
      </c>
      <c r="AB25">
        <f t="shared" si="12"/>
        <v>19015.71</v>
      </c>
      <c r="AC25">
        <f>(ES25)</f>
        <v>0</v>
      </c>
      <c r="AD25">
        <f t="shared" si="13"/>
        <v>5266.8275</v>
      </c>
      <c r="AE25">
        <f t="shared" si="13"/>
        <v>776.664</v>
      </c>
      <c r="AF25">
        <f t="shared" si="13"/>
        <v>13748.882499999998</v>
      </c>
      <c r="AG25">
        <f>(AP25)</f>
        <v>0</v>
      </c>
      <c r="AH25">
        <f>(EW25)</f>
        <v>1523</v>
      </c>
      <c r="AI25">
        <f>(EX25)</f>
        <v>43.3</v>
      </c>
      <c r="AJ25">
        <f>(AS25)</f>
        <v>0</v>
      </c>
      <c r="AK25">
        <v>16535.4</v>
      </c>
      <c r="AL25">
        <v>0</v>
      </c>
      <c r="AM25">
        <v>4579.85</v>
      </c>
      <c r="AN25">
        <v>675.36</v>
      </c>
      <c r="AO25">
        <v>11955.55</v>
      </c>
      <c r="AP25">
        <v>0</v>
      </c>
      <c r="AQ25">
        <v>1523</v>
      </c>
      <c r="AR25">
        <v>43.3</v>
      </c>
      <c r="AS25">
        <v>0</v>
      </c>
      <c r="AT25">
        <f t="shared" si="14"/>
        <v>96.44</v>
      </c>
      <c r="AU25">
        <f t="shared" si="14"/>
        <v>55.25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11.42</v>
      </c>
      <c r="BB25">
        <v>4.94</v>
      </c>
      <c r="BC25">
        <v>4.39</v>
      </c>
      <c r="BH25">
        <v>0</v>
      </c>
      <c r="BI25">
        <v>1</v>
      </c>
      <c r="BJ25" t="s">
        <v>30</v>
      </c>
      <c r="BM25">
        <v>31</v>
      </c>
      <c r="BN25">
        <v>0</v>
      </c>
      <c r="BP25">
        <v>0</v>
      </c>
      <c r="BQ25">
        <v>2</v>
      </c>
      <c r="BR25">
        <v>0</v>
      </c>
      <c r="BS25">
        <v>11.42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96.44</v>
      </c>
      <c r="CA25">
        <v>55.25</v>
      </c>
      <c r="CF25">
        <v>0</v>
      </c>
      <c r="CG25">
        <v>0</v>
      </c>
      <c r="CM25">
        <v>0</v>
      </c>
      <c r="CO25">
        <v>0</v>
      </c>
      <c r="CP25">
        <f t="shared" si="15"/>
        <v>67721.23999999999</v>
      </c>
      <c r="CQ25">
        <f t="shared" si="16"/>
        <v>0</v>
      </c>
      <c r="CR25">
        <f t="shared" si="17"/>
        <v>26018.127850000004</v>
      </c>
      <c r="CS25">
        <f t="shared" si="18"/>
        <v>8869.50288</v>
      </c>
      <c r="CT25">
        <f t="shared" si="19"/>
        <v>157012.23814999996</v>
      </c>
      <c r="CU25">
        <f t="shared" si="20"/>
        <v>0</v>
      </c>
      <c r="CV25">
        <f t="shared" si="20"/>
        <v>1523</v>
      </c>
      <c r="CW25">
        <f t="shared" si="20"/>
        <v>43.3</v>
      </c>
      <c r="CX25">
        <f t="shared" si="20"/>
        <v>0</v>
      </c>
      <c r="CY25">
        <f t="shared" si="21"/>
        <v>59191.2555</v>
      </c>
      <c r="CZ25">
        <f t="shared" si="22"/>
        <v>33910.378125</v>
      </c>
      <c r="DE25" t="s">
        <v>20</v>
      </c>
      <c r="DF25" t="s">
        <v>20</v>
      </c>
      <c r="DG25" t="s">
        <v>20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1013</v>
      </c>
      <c r="DV25" t="s">
        <v>29</v>
      </c>
      <c r="DW25" t="s">
        <v>29</v>
      </c>
      <c r="DX25">
        <v>1</v>
      </c>
      <c r="EE25">
        <v>12981120</v>
      </c>
      <c r="EF25">
        <v>2</v>
      </c>
      <c r="EG25" t="s">
        <v>22</v>
      </c>
      <c r="EH25">
        <v>0</v>
      </c>
      <c r="EJ25">
        <v>1</v>
      </c>
      <c r="EK25">
        <v>31</v>
      </c>
      <c r="EL25" t="s">
        <v>31</v>
      </c>
      <c r="EM25" t="s">
        <v>32</v>
      </c>
      <c r="EP25" t="s">
        <v>195</v>
      </c>
      <c r="EQ25">
        <v>0</v>
      </c>
      <c r="ER25">
        <v>16535.4</v>
      </c>
      <c r="ES25">
        <v>0</v>
      </c>
      <c r="ET25">
        <v>4579.85</v>
      </c>
      <c r="EU25">
        <v>675.36</v>
      </c>
      <c r="EV25">
        <v>11955.55</v>
      </c>
      <c r="EW25">
        <v>1523</v>
      </c>
      <c r="EX25">
        <v>43.3</v>
      </c>
      <c r="EY25">
        <v>0</v>
      </c>
    </row>
    <row r="26" spans="1:155" ht="12.75">
      <c r="A26">
        <v>17</v>
      </c>
      <c r="B26">
        <v>1</v>
      </c>
      <c r="C26">
        <f>ROW(SmtRes!A31)</f>
        <v>31</v>
      </c>
      <c r="D26">
        <f>ROW(EtalonRes!A31)</f>
        <v>31</v>
      </c>
      <c r="E26" t="s">
        <v>33</v>
      </c>
      <c r="F26" t="s">
        <v>34</v>
      </c>
      <c r="G26" t="s">
        <v>35</v>
      </c>
      <c r="H26" t="s">
        <v>29</v>
      </c>
      <c r="I26">
        <v>0.1805</v>
      </c>
      <c r="J26">
        <v>0</v>
      </c>
      <c r="O26">
        <f t="shared" si="2"/>
        <v>1106265.93</v>
      </c>
      <c r="P26">
        <f t="shared" si="3"/>
        <v>1039100.83</v>
      </c>
      <c r="Q26">
        <f t="shared" si="4"/>
        <v>43015.4</v>
      </c>
      <c r="R26">
        <f t="shared" si="5"/>
        <v>7381.52</v>
      </c>
      <c r="S26">
        <f t="shared" si="6"/>
        <v>24149.7</v>
      </c>
      <c r="T26">
        <f t="shared" si="7"/>
        <v>0</v>
      </c>
      <c r="U26">
        <f t="shared" si="8"/>
        <v>252.34892749999997</v>
      </c>
      <c r="V26">
        <f t="shared" si="9"/>
        <v>42.6151475</v>
      </c>
      <c r="W26">
        <f t="shared" si="10"/>
        <v>0</v>
      </c>
      <c r="X26">
        <f t="shared" si="11"/>
        <v>30408.71</v>
      </c>
      <c r="Y26">
        <f t="shared" si="11"/>
        <v>17421</v>
      </c>
      <c r="AA26">
        <v>0</v>
      </c>
      <c r="AB26">
        <f t="shared" si="12"/>
        <v>1371299.0734939997</v>
      </c>
      <c r="AC26">
        <f>((ES26*0.89755))</f>
        <v>1311341.9834939998</v>
      </c>
      <c r="AD26">
        <f t="shared" si="13"/>
        <v>48241.38449999999</v>
      </c>
      <c r="AE26">
        <f t="shared" si="13"/>
        <v>3580.9849999999997</v>
      </c>
      <c r="AF26">
        <f t="shared" si="13"/>
        <v>11715.705499999998</v>
      </c>
      <c r="AG26">
        <f>(AP26)</f>
        <v>0</v>
      </c>
      <c r="AH26">
        <f>((EW26*1.15))</f>
        <v>1398.0549999999998</v>
      </c>
      <c r="AI26">
        <f>((EX26*1.15))</f>
        <v>236.095</v>
      </c>
      <c r="AJ26">
        <f>(AS26)</f>
        <v>0</v>
      </c>
      <c r="AK26">
        <v>1513160.48</v>
      </c>
      <c r="AL26">
        <v>1461023.88</v>
      </c>
      <c r="AM26">
        <v>41949.03</v>
      </c>
      <c r="AN26">
        <v>3113.9</v>
      </c>
      <c r="AO26">
        <v>10187.57</v>
      </c>
      <c r="AP26">
        <v>0</v>
      </c>
      <c r="AQ26">
        <v>1215.7</v>
      </c>
      <c r="AR26">
        <v>205.3</v>
      </c>
      <c r="AS26">
        <v>0</v>
      </c>
      <c r="AT26">
        <f t="shared" si="14"/>
        <v>96.44</v>
      </c>
      <c r="AU26">
        <f t="shared" si="14"/>
        <v>55.25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11.42</v>
      </c>
      <c r="BB26">
        <v>4.94</v>
      </c>
      <c r="BC26">
        <v>4.39</v>
      </c>
      <c r="BH26">
        <v>0</v>
      </c>
      <c r="BI26">
        <v>1</v>
      </c>
      <c r="BJ26" t="s">
        <v>36</v>
      </c>
      <c r="BM26">
        <v>31</v>
      </c>
      <c r="BN26">
        <v>0</v>
      </c>
      <c r="BO26" t="s">
        <v>34</v>
      </c>
      <c r="BP26">
        <v>1</v>
      </c>
      <c r="BQ26">
        <v>2</v>
      </c>
      <c r="BR26">
        <v>0</v>
      </c>
      <c r="BS26">
        <v>11.42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96.44</v>
      </c>
      <c r="CA26">
        <v>55.25</v>
      </c>
      <c r="CF26">
        <v>0</v>
      </c>
      <c r="CG26">
        <v>0</v>
      </c>
      <c r="CM26">
        <v>0</v>
      </c>
      <c r="CO26">
        <v>0</v>
      </c>
      <c r="CP26">
        <f t="shared" si="15"/>
        <v>1106265.93</v>
      </c>
      <c r="CQ26">
        <f t="shared" si="16"/>
        <v>5756791.307538658</v>
      </c>
      <c r="CR26">
        <f t="shared" si="17"/>
        <v>238312.43942999997</v>
      </c>
      <c r="CS26">
        <f t="shared" si="18"/>
        <v>40894.848699999995</v>
      </c>
      <c r="CT26">
        <f t="shared" si="19"/>
        <v>133793.35680999997</v>
      </c>
      <c r="CU26">
        <f t="shared" si="20"/>
        <v>0</v>
      </c>
      <c r="CV26">
        <f t="shared" si="20"/>
        <v>1398.0549999999998</v>
      </c>
      <c r="CW26">
        <f t="shared" si="20"/>
        <v>236.095</v>
      </c>
      <c r="CX26">
        <f t="shared" si="20"/>
        <v>0</v>
      </c>
      <c r="CY26">
        <f t="shared" si="21"/>
        <v>30408.708568000002</v>
      </c>
      <c r="CZ26">
        <f t="shared" si="22"/>
        <v>17420.99905</v>
      </c>
      <c r="DD26" t="s">
        <v>37</v>
      </c>
      <c r="DE26" t="s">
        <v>38</v>
      </c>
      <c r="DF26" t="s">
        <v>38</v>
      </c>
      <c r="DG26" t="s">
        <v>38</v>
      </c>
      <c r="DI26" t="s">
        <v>38</v>
      </c>
      <c r="DJ26" t="s">
        <v>38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1013</v>
      </c>
      <c r="DV26" t="s">
        <v>29</v>
      </c>
      <c r="DW26" t="s">
        <v>29</v>
      </c>
      <c r="DX26">
        <v>1</v>
      </c>
      <c r="EE26">
        <v>12981120</v>
      </c>
      <c r="EF26">
        <v>2</v>
      </c>
      <c r="EG26" t="s">
        <v>22</v>
      </c>
      <c r="EH26">
        <v>0</v>
      </c>
      <c r="EJ26">
        <v>1</v>
      </c>
      <c r="EK26">
        <v>31</v>
      </c>
      <c r="EL26" t="s">
        <v>31</v>
      </c>
      <c r="EM26" t="s">
        <v>32</v>
      </c>
      <c r="EP26" t="s">
        <v>39</v>
      </c>
      <c r="EQ26">
        <v>0</v>
      </c>
      <c r="ER26">
        <v>1513160.48</v>
      </c>
      <c r="ES26">
        <v>1461023.88</v>
      </c>
      <c r="ET26">
        <v>41949.03</v>
      </c>
      <c r="EU26">
        <v>3113.9</v>
      </c>
      <c r="EV26">
        <v>10187.57</v>
      </c>
      <c r="EW26">
        <v>1215.7</v>
      </c>
      <c r="EX26">
        <v>205.3</v>
      </c>
      <c r="EY26">
        <v>0</v>
      </c>
    </row>
    <row r="27" spans="1:155" ht="12.75">
      <c r="A27">
        <v>17</v>
      </c>
      <c r="B27">
        <v>1</v>
      </c>
      <c r="C27">
        <f>ROW(SmtRes!A53)</f>
        <v>53</v>
      </c>
      <c r="D27">
        <f>ROW(EtalonRes!A53)</f>
        <v>53</v>
      </c>
      <c r="E27" t="s">
        <v>40</v>
      </c>
      <c r="F27" t="s">
        <v>41</v>
      </c>
      <c r="G27" t="s">
        <v>42</v>
      </c>
      <c r="H27" t="s">
        <v>29</v>
      </c>
      <c r="I27">
        <v>0.17</v>
      </c>
      <c r="J27">
        <v>0</v>
      </c>
      <c r="O27">
        <f t="shared" si="2"/>
        <v>1141652.08</v>
      </c>
      <c r="P27">
        <f t="shared" si="3"/>
        <v>1094845.09</v>
      </c>
      <c r="Q27">
        <f t="shared" si="4"/>
        <v>26775.34</v>
      </c>
      <c r="R27">
        <f t="shared" si="5"/>
        <v>3923.88</v>
      </c>
      <c r="S27">
        <f t="shared" si="6"/>
        <v>20031.65</v>
      </c>
      <c r="T27">
        <f t="shared" si="7"/>
        <v>0</v>
      </c>
      <c r="U27">
        <f t="shared" si="8"/>
        <v>183.77</v>
      </c>
      <c r="V27">
        <f t="shared" si="9"/>
        <v>22.491000000000003</v>
      </c>
      <c r="W27">
        <f t="shared" si="10"/>
        <v>0</v>
      </c>
      <c r="X27">
        <f t="shared" si="11"/>
        <v>23102.71</v>
      </c>
      <c r="Y27">
        <f t="shared" si="11"/>
        <v>13235.43</v>
      </c>
      <c r="AA27">
        <v>0</v>
      </c>
      <c r="AB27">
        <f t="shared" si="12"/>
        <v>1509231.946</v>
      </c>
      <c r="AC27">
        <f>(ES27)</f>
        <v>1467030.81</v>
      </c>
      <c r="AD27">
        <f t="shared" si="13"/>
        <v>31882.990999999998</v>
      </c>
      <c r="AE27">
        <f t="shared" si="13"/>
        <v>2021.1594999999998</v>
      </c>
      <c r="AF27">
        <f t="shared" si="13"/>
        <v>10318.144999999999</v>
      </c>
      <c r="AG27">
        <f>(AP27)</f>
        <v>0</v>
      </c>
      <c r="AH27">
        <f>(EW27)</f>
        <v>1081</v>
      </c>
      <c r="AI27">
        <f>(EX27)</f>
        <v>132.3</v>
      </c>
      <c r="AJ27">
        <f>(AS27)</f>
        <v>0</v>
      </c>
      <c r="AK27">
        <v>1503727.45</v>
      </c>
      <c r="AL27">
        <v>1467030.81</v>
      </c>
      <c r="AM27">
        <v>27724.34</v>
      </c>
      <c r="AN27">
        <v>1757.53</v>
      </c>
      <c r="AO27">
        <v>8972.3</v>
      </c>
      <c r="AP27">
        <v>0</v>
      </c>
      <c r="AQ27">
        <v>1081</v>
      </c>
      <c r="AR27">
        <v>132.3</v>
      </c>
      <c r="AS27">
        <v>0</v>
      </c>
      <c r="AT27">
        <f t="shared" si="14"/>
        <v>96.44</v>
      </c>
      <c r="AU27">
        <f t="shared" si="14"/>
        <v>55.25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11.42</v>
      </c>
      <c r="BB27">
        <v>4.94</v>
      </c>
      <c r="BC27">
        <v>4.39</v>
      </c>
      <c r="BH27">
        <v>0</v>
      </c>
      <c r="BI27">
        <v>1</v>
      </c>
      <c r="BJ27" t="s">
        <v>43</v>
      </c>
      <c r="BM27">
        <v>31</v>
      </c>
      <c r="BN27">
        <v>0</v>
      </c>
      <c r="BO27" t="s">
        <v>34</v>
      </c>
      <c r="BP27">
        <v>1</v>
      </c>
      <c r="BQ27">
        <v>2</v>
      </c>
      <c r="BR27">
        <v>0</v>
      </c>
      <c r="BS27">
        <v>11.42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96.44</v>
      </c>
      <c r="CA27">
        <v>55.25</v>
      </c>
      <c r="CF27">
        <v>0</v>
      </c>
      <c r="CG27">
        <v>0</v>
      </c>
      <c r="CM27">
        <v>0</v>
      </c>
      <c r="CO27">
        <v>0</v>
      </c>
      <c r="CP27">
        <f t="shared" si="15"/>
        <v>1141652.08</v>
      </c>
      <c r="CQ27">
        <f t="shared" si="16"/>
        <v>6440265.2559</v>
      </c>
      <c r="CR27">
        <f t="shared" si="17"/>
        <v>157501.97554</v>
      </c>
      <c r="CS27">
        <f t="shared" si="18"/>
        <v>23081.641489999998</v>
      </c>
      <c r="CT27">
        <f t="shared" si="19"/>
        <v>117833.21589999998</v>
      </c>
      <c r="CU27">
        <f t="shared" si="20"/>
        <v>0</v>
      </c>
      <c r="CV27">
        <f t="shared" si="20"/>
        <v>1081</v>
      </c>
      <c r="CW27">
        <f t="shared" si="20"/>
        <v>132.3</v>
      </c>
      <c r="CX27">
        <f t="shared" si="20"/>
        <v>0</v>
      </c>
      <c r="CY27">
        <f t="shared" si="21"/>
        <v>23102.713132</v>
      </c>
      <c r="CZ27">
        <f t="shared" si="22"/>
        <v>13235.430325000001</v>
      </c>
      <c r="DE27" t="s">
        <v>20</v>
      </c>
      <c r="DF27" t="s">
        <v>20</v>
      </c>
      <c r="DG27" t="s">
        <v>20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1013</v>
      </c>
      <c r="DV27" t="s">
        <v>29</v>
      </c>
      <c r="DW27" t="s">
        <v>29</v>
      </c>
      <c r="DX27">
        <v>1</v>
      </c>
      <c r="EE27">
        <v>12981120</v>
      </c>
      <c r="EF27">
        <v>2</v>
      </c>
      <c r="EG27" t="s">
        <v>22</v>
      </c>
      <c r="EH27">
        <v>0</v>
      </c>
      <c r="EJ27">
        <v>1</v>
      </c>
      <c r="EK27">
        <v>31</v>
      </c>
      <c r="EL27" t="s">
        <v>31</v>
      </c>
      <c r="EM27" t="s">
        <v>32</v>
      </c>
      <c r="EP27" t="s">
        <v>196</v>
      </c>
      <c r="EQ27">
        <v>0</v>
      </c>
      <c r="ER27">
        <v>1503727.45</v>
      </c>
      <c r="ES27">
        <v>1467030.81</v>
      </c>
      <c r="ET27">
        <v>27724.34</v>
      </c>
      <c r="EU27">
        <v>1757.53</v>
      </c>
      <c r="EV27">
        <v>8972.3</v>
      </c>
      <c r="EW27">
        <v>1081</v>
      </c>
      <c r="EX27">
        <v>132.3</v>
      </c>
      <c r="EY27">
        <v>0</v>
      </c>
    </row>
    <row r="28" spans="1:154" ht="12.75">
      <c r="A28">
        <v>18</v>
      </c>
      <c r="B28">
        <v>1</v>
      </c>
      <c r="C28">
        <v>47</v>
      </c>
      <c r="E28" t="s">
        <v>44</v>
      </c>
      <c r="F28" t="s">
        <v>45</v>
      </c>
      <c r="G28" t="s">
        <v>46</v>
      </c>
      <c r="H28" t="s">
        <v>47</v>
      </c>
      <c r="I28">
        <f>I27*J28</f>
        <v>-340</v>
      </c>
      <c r="J28">
        <v>-2000</v>
      </c>
      <c r="O28">
        <f t="shared" si="2"/>
        <v>-524201.12</v>
      </c>
      <c r="P28">
        <f t="shared" si="3"/>
        <v>-524201.12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1"/>
        <v>0</v>
      </c>
      <c r="AA28">
        <v>0</v>
      </c>
      <c r="AB28">
        <f t="shared" si="12"/>
        <v>351.2</v>
      </c>
      <c r="AC28">
        <f>AL28</f>
        <v>351.2</v>
      </c>
      <c r="AD28">
        <f>(AM28*1.15)</f>
        <v>0</v>
      </c>
      <c r="AE28">
        <f>(AN28*1.15)</f>
        <v>0</v>
      </c>
      <c r="AF28">
        <f>(AO28*1.15)</f>
        <v>0</v>
      </c>
      <c r="AG28">
        <f>AP28</f>
        <v>0</v>
      </c>
      <c r="AH28">
        <f>AQ28</f>
        <v>0</v>
      </c>
      <c r="AI28">
        <f>AR28</f>
        <v>0</v>
      </c>
      <c r="AJ28">
        <f>AS28</f>
        <v>0</v>
      </c>
      <c r="AK28">
        <v>351.2</v>
      </c>
      <c r="AL28">
        <v>351.2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f t="shared" si="14"/>
        <v>96.44</v>
      </c>
      <c r="AU28">
        <f t="shared" si="14"/>
        <v>55.25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11.42</v>
      </c>
      <c r="BB28">
        <v>4.94</v>
      </c>
      <c r="BC28">
        <v>4.39</v>
      </c>
      <c r="BH28">
        <v>3</v>
      </c>
      <c r="BI28">
        <v>1</v>
      </c>
      <c r="BJ28" t="s">
        <v>48</v>
      </c>
      <c r="BM28">
        <v>31</v>
      </c>
      <c r="BN28">
        <v>0</v>
      </c>
      <c r="BO28" t="s">
        <v>34</v>
      </c>
      <c r="BP28">
        <v>1</v>
      </c>
      <c r="BQ28">
        <v>2</v>
      </c>
      <c r="BR28">
        <v>0</v>
      </c>
      <c r="BS28">
        <v>11.42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96.44</v>
      </c>
      <c r="CA28">
        <v>55.25</v>
      </c>
      <c r="CF28">
        <v>0</v>
      </c>
      <c r="CG28">
        <v>0</v>
      </c>
      <c r="CM28">
        <v>0</v>
      </c>
      <c r="CO28">
        <v>0</v>
      </c>
      <c r="CP28">
        <f t="shared" si="15"/>
        <v>-524201.12</v>
      </c>
      <c r="CQ28">
        <f t="shared" si="16"/>
        <v>1541.7679999999998</v>
      </c>
      <c r="CR28">
        <f t="shared" si="17"/>
        <v>0</v>
      </c>
      <c r="CS28">
        <f t="shared" si="18"/>
        <v>0</v>
      </c>
      <c r="CT28">
        <f t="shared" si="19"/>
        <v>0</v>
      </c>
      <c r="CU28">
        <f t="shared" si="20"/>
        <v>0</v>
      </c>
      <c r="CV28">
        <f t="shared" si="20"/>
        <v>0</v>
      </c>
      <c r="CW28">
        <f t="shared" si="20"/>
        <v>0</v>
      </c>
      <c r="CX28">
        <f t="shared" si="20"/>
        <v>0</v>
      </c>
      <c r="CY28">
        <f t="shared" si="21"/>
        <v>0</v>
      </c>
      <c r="CZ28">
        <f t="shared" si="22"/>
        <v>0</v>
      </c>
      <c r="DE28" t="s">
        <v>20</v>
      </c>
      <c r="DF28" t="s">
        <v>20</v>
      </c>
      <c r="DG28" t="s">
        <v>20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1003</v>
      </c>
      <c r="DV28" t="s">
        <v>47</v>
      </c>
      <c r="DW28" t="s">
        <v>47</v>
      </c>
      <c r="DX28">
        <v>1</v>
      </c>
      <c r="EE28">
        <v>12981120</v>
      </c>
      <c r="EF28">
        <v>2</v>
      </c>
      <c r="EG28" t="s">
        <v>22</v>
      </c>
      <c r="EH28">
        <v>0</v>
      </c>
      <c r="EJ28">
        <v>1</v>
      </c>
      <c r="EK28">
        <v>31</v>
      </c>
      <c r="EL28" t="s">
        <v>31</v>
      </c>
      <c r="EM28" t="s">
        <v>32</v>
      </c>
      <c r="EQ28">
        <v>0</v>
      </c>
      <c r="ER28">
        <v>351.2</v>
      </c>
      <c r="ES28">
        <v>351.2</v>
      </c>
      <c r="ET28">
        <v>0</v>
      </c>
      <c r="EU28">
        <v>0</v>
      </c>
      <c r="EV28">
        <v>0</v>
      </c>
      <c r="EW28">
        <v>0</v>
      </c>
      <c r="EX28">
        <v>0</v>
      </c>
    </row>
    <row r="29" spans="1:155" ht="12.75">
      <c r="A29">
        <v>17</v>
      </c>
      <c r="B29">
        <v>1</v>
      </c>
      <c r="E29" t="s">
        <v>49</v>
      </c>
      <c r="F29" t="s">
        <v>45</v>
      </c>
      <c r="G29" t="s">
        <v>46</v>
      </c>
      <c r="H29" t="s">
        <v>47</v>
      </c>
      <c r="I29">
        <v>340</v>
      </c>
      <c r="J29">
        <v>0</v>
      </c>
      <c r="O29">
        <f t="shared" si="2"/>
        <v>419360.9</v>
      </c>
      <c r="P29">
        <f t="shared" si="3"/>
        <v>419360.9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1"/>
        <v>0</v>
      </c>
      <c r="AA29">
        <v>0</v>
      </c>
      <c r="AB29">
        <f t="shared" si="12"/>
        <v>280.96</v>
      </c>
      <c r="AC29">
        <f>((ES29*0.8))</f>
        <v>280.96</v>
      </c>
      <c r="AD29">
        <f>(ET29)</f>
        <v>0</v>
      </c>
      <c r="AE29">
        <f>(EU29)</f>
        <v>0</v>
      </c>
      <c r="AF29">
        <f>(EV29)</f>
        <v>0</v>
      </c>
      <c r="AG29">
        <f>(AP29)</f>
        <v>0</v>
      </c>
      <c r="AH29">
        <f>(EW29)</f>
        <v>0</v>
      </c>
      <c r="AI29">
        <f>(EX29)</f>
        <v>0</v>
      </c>
      <c r="AJ29">
        <f>(AS29)</f>
        <v>0</v>
      </c>
      <c r="AK29">
        <v>351.2</v>
      </c>
      <c r="AL29">
        <v>351.2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f t="shared" si="14"/>
        <v>0</v>
      </c>
      <c r="AU29">
        <f t="shared" si="14"/>
        <v>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11.42</v>
      </c>
      <c r="BB29">
        <v>4.94</v>
      </c>
      <c r="BC29">
        <v>4.39</v>
      </c>
      <c r="BH29">
        <v>3</v>
      </c>
      <c r="BI29">
        <v>1</v>
      </c>
      <c r="BJ29" t="s">
        <v>48</v>
      </c>
      <c r="BM29">
        <v>1100</v>
      </c>
      <c r="BN29">
        <v>0</v>
      </c>
      <c r="BO29" t="s">
        <v>45</v>
      </c>
      <c r="BP29">
        <v>1</v>
      </c>
      <c r="BQ29">
        <v>8</v>
      </c>
      <c r="BR29">
        <v>0</v>
      </c>
      <c r="BS29">
        <v>11.42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0</v>
      </c>
      <c r="CA29">
        <v>0</v>
      </c>
      <c r="CF29">
        <v>0</v>
      </c>
      <c r="CG29">
        <v>0</v>
      </c>
      <c r="CM29">
        <v>0</v>
      </c>
      <c r="CO29">
        <v>0</v>
      </c>
      <c r="CP29">
        <f t="shared" si="15"/>
        <v>419360.9</v>
      </c>
      <c r="CQ29">
        <f t="shared" si="16"/>
        <v>1233.4144</v>
      </c>
      <c r="CR29">
        <f t="shared" si="17"/>
        <v>0</v>
      </c>
      <c r="CS29">
        <f t="shared" si="18"/>
        <v>0</v>
      </c>
      <c r="CT29">
        <f t="shared" si="19"/>
        <v>0</v>
      </c>
      <c r="CU29">
        <f t="shared" si="20"/>
        <v>0</v>
      </c>
      <c r="CV29">
        <f t="shared" si="20"/>
        <v>0</v>
      </c>
      <c r="CW29">
        <f t="shared" si="20"/>
        <v>0</v>
      </c>
      <c r="CX29">
        <f t="shared" si="20"/>
        <v>0</v>
      </c>
      <c r="CY29">
        <f t="shared" si="21"/>
        <v>0</v>
      </c>
      <c r="CZ29">
        <f t="shared" si="22"/>
        <v>0</v>
      </c>
      <c r="DD29" t="s">
        <v>50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47</v>
      </c>
      <c r="DW29" t="s">
        <v>47</v>
      </c>
      <c r="DX29">
        <v>1</v>
      </c>
      <c r="EE29">
        <v>12981182</v>
      </c>
      <c r="EF29">
        <v>8</v>
      </c>
      <c r="EG29" t="s">
        <v>51</v>
      </c>
      <c r="EH29">
        <v>0</v>
      </c>
      <c r="EJ29">
        <v>1</v>
      </c>
      <c r="EK29">
        <v>1100</v>
      </c>
      <c r="EL29" t="s">
        <v>52</v>
      </c>
      <c r="EM29" t="s">
        <v>53</v>
      </c>
      <c r="EQ29">
        <v>0</v>
      </c>
      <c r="ER29">
        <v>0</v>
      </c>
      <c r="ES29">
        <v>351.2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</row>
    <row r="31" spans="1:39" ht="12.75">
      <c r="A31" s="2">
        <v>51</v>
      </c>
      <c r="B31" s="2">
        <f>B20</f>
        <v>1</v>
      </c>
      <c r="C31" s="2">
        <f>A20</f>
        <v>3</v>
      </c>
      <c r="D31" s="2">
        <f>ROW(A20)</f>
        <v>20</v>
      </c>
      <c r="E31" s="2"/>
      <c r="F31" s="2" t="str">
        <f>IF(F20&lt;&gt;"",F20,"")</f>
        <v>Новая локальная смета</v>
      </c>
      <c r="G31" s="2" t="str">
        <f>IF(G20&lt;&gt;"",G20,"")</f>
        <v>Новая локальная смета</v>
      </c>
      <c r="H31" s="2"/>
      <c r="I31" s="2"/>
      <c r="J31" s="2"/>
      <c r="K31" s="2"/>
      <c r="L31" s="2"/>
      <c r="M31" s="2"/>
      <c r="N31" s="2"/>
      <c r="O31" s="2">
        <f aca="true" t="shared" si="23" ref="O31:Y31">ROUND(AB31,2)</f>
        <v>2244759.66</v>
      </c>
      <c r="P31" s="2">
        <f t="shared" si="23"/>
        <v>2029105.7</v>
      </c>
      <c r="Q31" s="2">
        <f t="shared" si="23"/>
        <v>79417.45</v>
      </c>
      <c r="R31" s="2">
        <f t="shared" si="23"/>
        <v>14587.12</v>
      </c>
      <c r="S31" s="2">
        <f t="shared" si="23"/>
        <v>136236.51</v>
      </c>
      <c r="T31" s="2">
        <f t="shared" si="23"/>
        <v>0</v>
      </c>
      <c r="U31" s="2">
        <f t="shared" si="23"/>
        <v>1308.21</v>
      </c>
      <c r="V31" s="2">
        <f t="shared" si="23"/>
        <v>81.13</v>
      </c>
      <c r="W31" s="2">
        <f t="shared" si="23"/>
        <v>0</v>
      </c>
      <c r="X31" s="2">
        <f t="shared" si="23"/>
        <v>135687.23</v>
      </c>
      <c r="Y31" s="2">
        <f t="shared" si="23"/>
        <v>77556.75</v>
      </c>
      <c r="Z31" s="2"/>
      <c r="AA31" s="2"/>
      <c r="AB31" s="2">
        <f>ROUND(SUMIF(AA24:AA29,"=0",O24:O29),2)</f>
        <v>2244759.66</v>
      </c>
      <c r="AC31" s="2">
        <f>ROUND(SUMIF(AA24:AA29,"=0",P24:P29),2)</f>
        <v>2029105.7</v>
      </c>
      <c r="AD31" s="2">
        <f>ROUND(SUMIF(AA24:AA29,"=0",Q24:Q29),2)</f>
        <v>79417.45</v>
      </c>
      <c r="AE31" s="2">
        <f>ROUND(SUMIF(AA24:AA29,"=0",R24:R29),2)</f>
        <v>14587.12</v>
      </c>
      <c r="AF31" s="2">
        <f>ROUND(SUMIF(AA24:AA29,"=0",S24:S29),2)</f>
        <v>136236.51</v>
      </c>
      <c r="AG31" s="2">
        <f>ROUND(SUMIF(AA24:AA29,"=0",T24:T29),2)</f>
        <v>0</v>
      </c>
      <c r="AH31" s="2">
        <f>ROUND(SUMIF(AA24:AA29,"=0",U24:U29),2)</f>
        <v>1308.21</v>
      </c>
      <c r="AI31" s="2">
        <f>ROUND(SUMIF(AA24:AA29,"=0",V24:V29),2)</f>
        <v>81.13</v>
      </c>
      <c r="AJ31" s="2">
        <f>ROUND(SUMIF(AA24:AA29,"=0",W24:W29),2)</f>
        <v>0</v>
      </c>
      <c r="AK31" s="2">
        <f>ROUND(SUMIF(AA24:AA29,"=0",X24:X29),2)</f>
        <v>135687.23</v>
      </c>
      <c r="AL31" s="2">
        <f>ROUND(SUMIF(AA24:AA29,"=0",Y24:Y29),2)</f>
        <v>77556.75</v>
      </c>
      <c r="AM31" s="2">
        <v>0</v>
      </c>
    </row>
    <row r="33" spans="1:14" ht="12.75">
      <c r="A33" s="3">
        <v>50</v>
      </c>
      <c r="B33" s="3">
        <v>0</v>
      </c>
      <c r="C33" s="3">
        <v>0</v>
      </c>
      <c r="D33" s="3">
        <v>1</v>
      </c>
      <c r="E33" s="3">
        <v>201</v>
      </c>
      <c r="F33" s="3">
        <f>Source!O31</f>
        <v>2244759.66</v>
      </c>
      <c r="G33" s="3" t="s">
        <v>54</v>
      </c>
      <c r="H33" s="3" t="s">
        <v>55</v>
      </c>
      <c r="I33" s="3"/>
      <c r="J33" s="3"/>
      <c r="K33" s="3">
        <v>201</v>
      </c>
      <c r="L33" s="3">
        <v>1</v>
      </c>
      <c r="M33" s="3">
        <v>3</v>
      </c>
      <c r="N33" s="3" t="s">
        <v>3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202</v>
      </c>
      <c r="F34" s="3">
        <f>Source!P31</f>
        <v>2029105.7</v>
      </c>
      <c r="G34" s="3" t="s">
        <v>56</v>
      </c>
      <c r="H34" s="3" t="s">
        <v>57</v>
      </c>
      <c r="I34" s="3"/>
      <c r="J34" s="3"/>
      <c r="K34" s="3">
        <v>202</v>
      </c>
      <c r="L34" s="3">
        <v>2</v>
      </c>
      <c r="M34" s="3">
        <v>3</v>
      </c>
      <c r="N34" s="3" t="s">
        <v>3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203</v>
      </c>
      <c r="F35" s="3">
        <f>Source!Q31</f>
        <v>79417.45</v>
      </c>
      <c r="G35" s="3" t="s">
        <v>58</v>
      </c>
      <c r="H35" s="3" t="s">
        <v>59</v>
      </c>
      <c r="I35" s="3"/>
      <c r="J35" s="3"/>
      <c r="K35" s="3">
        <v>203</v>
      </c>
      <c r="L35" s="3">
        <v>3</v>
      </c>
      <c r="M35" s="3">
        <v>3</v>
      </c>
      <c r="N35" s="3" t="s">
        <v>3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204</v>
      </c>
      <c r="F36" s="3">
        <f>Source!R31</f>
        <v>14587.12</v>
      </c>
      <c r="G36" s="3" t="s">
        <v>60</v>
      </c>
      <c r="H36" s="3" t="s">
        <v>61</v>
      </c>
      <c r="I36" s="3"/>
      <c r="J36" s="3"/>
      <c r="K36" s="3">
        <v>204</v>
      </c>
      <c r="L36" s="3">
        <v>4</v>
      </c>
      <c r="M36" s="3">
        <v>3</v>
      </c>
      <c r="N36" s="3" t="s">
        <v>3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205</v>
      </c>
      <c r="F37" s="3">
        <f>Source!S31</f>
        <v>136236.51</v>
      </c>
      <c r="G37" s="3" t="s">
        <v>62</v>
      </c>
      <c r="H37" s="3" t="s">
        <v>63</v>
      </c>
      <c r="I37" s="3"/>
      <c r="J37" s="3"/>
      <c r="K37" s="3">
        <v>205</v>
      </c>
      <c r="L37" s="3">
        <v>5</v>
      </c>
      <c r="M37" s="3">
        <v>3</v>
      </c>
      <c r="N37" s="3" t="s">
        <v>3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206</v>
      </c>
      <c r="F38" s="3">
        <f>Source!T31</f>
        <v>0</v>
      </c>
      <c r="G38" s="3" t="s">
        <v>64</v>
      </c>
      <c r="H38" s="3" t="s">
        <v>65</v>
      </c>
      <c r="I38" s="3"/>
      <c r="J38" s="3"/>
      <c r="K38" s="3">
        <v>206</v>
      </c>
      <c r="L38" s="3">
        <v>6</v>
      </c>
      <c r="M38" s="3">
        <v>3</v>
      </c>
      <c r="N38" s="3" t="s">
        <v>3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207</v>
      </c>
      <c r="F39" s="3">
        <f>Source!U31</f>
        <v>1308.21</v>
      </c>
      <c r="G39" s="3" t="s">
        <v>66</v>
      </c>
      <c r="H39" s="3" t="s">
        <v>67</v>
      </c>
      <c r="I39" s="3"/>
      <c r="J39" s="3"/>
      <c r="K39" s="3">
        <v>207</v>
      </c>
      <c r="L39" s="3">
        <v>7</v>
      </c>
      <c r="M39" s="3">
        <v>3</v>
      </c>
      <c r="N39" s="3" t="s">
        <v>3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208</v>
      </c>
      <c r="F40" s="3">
        <f>Source!V31</f>
        <v>81.13</v>
      </c>
      <c r="G40" s="3" t="s">
        <v>68</v>
      </c>
      <c r="H40" s="3" t="s">
        <v>69</v>
      </c>
      <c r="I40" s="3"/>
      <c r="J40" s="3"/>
      <c r="K40" s="3">
        <v>208</v>
      </c>
      <c r="L40" s="3">
        <v>8</v>
      </c>
      <c r="M40" s="3">
        <v>3</v>
      </c>
      <c r="N40" s="3" t="s">
        <v>3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209</v>
      </c>
      <c r="F41" s="3">
        <f>Source!W31</f>
        <v>0</v>
      </c>
      <c r="G41" s="3" t="s">
        <v>70</v>
      </c>
      <c r="H41" s="3" t="s">
        <v>71</v>
      </c>
      <c r="I41" s="3"/>
      <c r="J41" s="3"/>
      <c r="K41" s="3">
        <v>209</v>
      </c>
      <c r="L41" s="3">
        <v>9</v>
      </c>
      <c r="M41" s="3">
        <v>3</v>
      </c>
      <c r="N41" s="3" t="s">
        <v>3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210</v>
      </c>
      <c r="F42" s="3">
        <f>Source!X31</f>
        <v>135687.23</v>
      </c>
      <c r="G42" s="3" t="s">
        <v>72</v>
      </c>
      <c r="H42" s="3" t="s">
        <v>73</v>
      </c>
      <c r="I42" s="3"/>
      <c r="J42" s="3"/>
      <c r="K42" s="3">
        <v>210</v>
      </c>
      <c r="L42" s="3">
        <v>10</v>
      </c>
      <c r="M42" s="3">
        <v>3</v>
      </c>
      <c r="N42" s="3" t="s">
        <v>3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211</v>
      </c>
      <c r="F43" s="3">
        <f>Source!Y31</f>
        <v>77556.75</v>
      </c>
      <c r="G43" s="3" t="s">
        <v>74</v>
      </c>
      <c r="H43" s="3" t="s">
        <v>75</v>
      </c>
      <c r="I43" s="3"/>
      <c r="J43" s="3"/>
      <c r="K43" s="3">
        <v>211</v>
      </c>
      <c r="L43" s="3">
        <v>11</v>
      </c>
      <c r="M43" s="3">
        <v>3</v>
      </c>
      <c r="N43" s="3" t="s">
        <v>3</v>
      </c>
    </row>
    <row r="44" spans="1:14" ht="12.75">
      <c r="A44" s="3">
        <v>50</v>
      </c>
      <c r="B44" s="3">
        <v>1</v>
      </c>
      <c r="C44" s="3">
        <v>0</v>
      </c>
      <c r="D44" s="3">
        <v>2</v>
      </c>
      <c r="E44" s="3">
        <v>0</v>
      </c>
      <c r="F44" s="3">
        <f>ROUND(Source!F33+Source!F42+Source!F43,2)</f>
        <v>2458003.64</v>
      </c>
      <c r="G44" s="3" t="s">
        <v>76</v>
      </c>
      <c r="H44" s="3" t="s">
        <v>77</v>
      </c>
      <c r="I44" s="3"/>
      <c r="J44" s="3"/>
      <c r="K44" s="3">
        <v>212</v>
      </c>
      <c r="L44" s="3">
        <v>12</v>
      </c>
      <c r="M44" s="3">
        <v>0</v>
      </c>
      <c r="N44" s="3" t="s">
        <v>3</v>
      </c>
    </row>
    <row r="45" spans="1:14" ht="12.75">
      <c r="A45" s="3">
        <v>50</v>
      </c>
      <c r="B45" s="3">
        <v>1</v>
      </c>
      <c r="C45" s="3">
        <v>0</v>
      </c>
      <c r="D45" s="3">
        <v>2</v>
      </c>
      <c r="E45" s="3">
        <v>0</v>
      </c>
      <c r="F45" s="3">
        <f>ROUND(Source!F44*0.18,2)</f>
        <v>442440.66</v>
      </c>
      <c r="G45" s="3" t="s">
        <v>78</v>
      </c>
      <c r="H45" s="3" t="s">
        <v>79</v>
      </c>
      <c r="I45" s="3"/>
      <c r="J45" s="3"/>
      <c r="K45" s="3">
        <v>212</v>
      </c>
      <c r="L45" s="3">
        <v>13</v>
      </c>
      <c r="M45" s="3">
        <v>0</v>
      </c>
      <c r="N45" s="3" t="s">
        <v>3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213</v>
      </c>
      <c r="F46" s="3">
        <f>ROUND(Source!F44+Source!F45,2)</f>
        <v>2900444.3</v>
      </c>
      <c r="G46" s="3" t="s">
        <v>80</v>
      </c>
      <c r="H46" s="3" t="s">
        <v>81</v>
      </c>
      <c r="I46" s="3"/>
      <c r="J46" s="3"/>
      <c r="K46" s="3">
        <v>212</v>
      </c>
      <c r="L46" s="3">
        <v>14</v>
      </c>
      <c r="M46" s="3">
        <v>0</v>
      </c>
      <c r="N46" s="3" t="s">
        <v>3</v>
      </c>
    </row>
    <row r="48" spans="1:39" ht="12.75">
      <c r="A48" s="2">
        <v>51</v>
      </c>
      <c r="B48" s="2">
        <f>B12</f>
        <v>1</v>
      </c>
      <c r="C48" s="2">
        <f>A12</f>
        <v>1</v>
      </c>
      <c r="D48" s="2">
        <f>ROW(A12)</f>
        <v>12</v>
      </c>
      <c r="E48" s="2"/>
      <c r="F48" s="2" t="str">
        <f>IF(F12&lt;&gt;"",F12,"")</f>
        <v>Новый объект</v>
      </c>
      <c r="G48" s="2" t="str">
        <f>IF(G12&lt;&gt;"",G12,"")</f>
        <v>200 ж.б.+170 дер</v>
      </c>
      <c r="H48" s="2"/>
      <c r="I48" s="2"/>
      <c r="J48" s="2"/>
      <c r="K48" s="2"/>
      <c r="L48" s="2"/>
      <c r="M48" s="2"/>
      <c r="N48" s="2"/>
      <c r="O48" s="2">
        <f aca="true" t="shared" si="24" ref="O48:Y48">ROUND(O31,2)</f>
        <v>2244759.66</v>
      </c>
      <c r="P48" s="2">
        <f t="shared" si="24"/>
        <v>2029105.7</v>
      </c>
      <c r="Q48" s="2">
        <f t="shared" si="24"/>
        <v>79417.45</v>
      </c>
      <c r="R48" s="2">
        <f t="shared" si="24"/>
        <v>14587.12</v>
      </c>
      <c r="S48" s="2">
        <f t="shared" si="24"/>
        <v>136236.51</v>
      </c>
      <c r="T48" s="2">
        <f t="shared" si="24"/>
        <v>0</v>
      </c>
      <c r="U48" s="2">
        <f t="shared" si="24"/>
        <v>1308.21</v>
      </c>
      <c r="V48" s="2">
        <f t="shared" si="24"/>
        <v>81.13</v>
      </c>
      <c r="W48" s="2">
        <f t="shared" si="24"/>
        <v>0</v>
      </c>
      <c r="X48" s="2">
        <f t="shared" si="24"/>
        <v>135687.23</v>
      </c>
      <c r="Y48" s="2">
        <f t="shared" si="24"/>
        <v>77556.75</v>
      </c>
      <c r="Z48" s="2"/>
      <c r="AA48" s="2"/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201</v>
      </c>
      <c r="F50" s="3">
        <f>Source!O48</f>
        <v>2244759.66</v>
      </c>
      <c r="G50" s="3" t="s">
        <v>54</v>
      </c>
      <c r="H50" s="3" t="s">
        <v>55</v>
      </c>
      <c r="I50" s="3"/>
      <c r="J50" s="3"/>
      <c r="K50" s="3">
        <v>201</v>
      </c>
      <c r="L50" s="3">
        <v>1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202</v>
      </c>
      <c r="F51" s="3">
        <f>Source!P48</f>
        <v>2029105.7</v>
      </c>
      <c r="G51" s="3" t="s">
        <v>56</v>
      </c>
      <c r="H51" s="3" t="s">
        <v>57</v>
      </c>
      <c r="I51" s="3"/>
      <c r="J51" s="3"/>
      <c r="K51" s="3">
        <v>202</v>
      </c>
      <c r="L51" s="3">
        <v>2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203</v>
      </c>
      <c r="F52" s="3">
        <f>Source!Q48</f>
        <v>79417.45</v>
      </c>
      <c r="G52" s="3" t="s">
        <v>58</v>
      </c>
      <c r="H52" s="3" t="s">
        <v>59</v>
      </c>
      <c r="I52" s="3"/>
      <c r="J52" s="3"/>
      <c r="K52" s="3">
        <v>203</v>
      </c>
      <c r="L52" s="3">
        <v>3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204</v>
      </c>
      <c r="F53" s="3">
        <f>Source!R48</f>
        <v>14587.12</v>
      </c>
      <c r="G53" s="3" t="s">
        <v>60</v>
      </c>
      <c r="H53" s="3" t="s">
        <v>61</v>
      </c>
      <c r="I53" s="3"/>
      <c r="J53" s="3"/>
      <c r="K53" s="3">
        <v>204</v>
      </c>
      <c r="L53" s="3">
        <v>4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205</v>
      </c>
      <c r="F54" s="3">
        <f>Source!S48</f>
        <v>136236.51</v>
      </c>
      <c r="G54" s="3" t="s">
        <v>62</v>
      </c>
      <c r="H54" s="3" t="s">
        <v>63</v>
      </c>
      <c r="I54" s="3"/>
      <c r="J54" s="3"/>
      <c r="K54" s="3">
        <v>205</v>
      </c>
      <c r="L54" s="3">
        <v>5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206</v>
      </c>
      <c r="F55" s="3">
        <f>Source!T48</f>
        <v>0</v>
      </c>
      <c r="G55" s="3" t="s">
        <v>64</v>
      </c>
      <c r="H55" s="3" t="s">
        <v>65</v>
      </c>
      <c r="I55" s="3"/>
      <c r="J55" s="3"/>
      <c r="K55" s="3">
        <v>206</v>
      </c>
      <c r="L55" s="3">
        <v>6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207</v>
      </c>
      <c r="F56" s="3">
        <f>Source!U48</f>
        <v>1308.21</v>
      </c>
      <c r="G56" s="3" t="s">
        <v>66</v>
      </c>
      <c r="H56" s="3" t="s">
        <v>67</v>
      </c>
      <c r="I56" s="3"/>
      <c r="J56" s="3"/>
      <c r="K56" s="3">
        <v>207</v>
      </c>
      <c r="L56" s="3">
        <v>7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208</v>
      </c>
      <c r="F57" s="3">
        <f>Source!V48</f>
        <v>81.13</v>
      </c>
      <c r="G57" s="3" t="s">
        <v>68</v>
      </c>
      <c r="H57" s="3" t="s">
        <v>69</v>
      </c>
      <c r="I57" s="3"/>
      <c r="J57" s="3"/>
      <c r="K57" s="3">
        <v>208</v>
      </c>
      <c r="L57" s="3">
        <v>8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209</v>
      </c>
      <c r="F58" s="3">
        <f>Source!W48</f>
        <v>0</v>
      </c>
      <c r="G58" s="3" t="s">
        <v>70</v>
      </c>
      <c r="H58" s="3" t="s">
        <v>71</v>
      </c>
      <c r="I58" s="3"/>
      <c r="J58" s="3"/>
      <c r="K58" s="3">
        <v>209</v>
      </c>
      <c r="L58" s="3">
        <v>9</v>
      </c>
      <c r="M58" s="3">
        <v>3</v>
      </c>
      <c r="N58" s="3" t="s">
        <v>3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210</v>
      </c>
      <c r="F59" s="3">
        <f>Source!X48</f>
        <v>135687.23</v>
      </c>
      <c r="G59" s="3" t="s">
        <v>72</v>
      </c>
      <c r="H59" s="3" t="s">
        <v>73</v>
      </c>
      <c r="I59" s="3"/>
      <c r="J59" s="3"/>
      <c r="K59" s="3">
        <v>210</v>
      </c>
      <c r="L59" s="3">
        <v>10</v>
      </c>
      <c r="M59" s="3">
        <v>3</v>
      </c>
      <c r="N59" s="3" t="s">
        <v>3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211</v>
      </c>
      <c r="F60" s="3">
        <f>Source!Y48</f>
        <v>77556.75</v>
      </c>
      <c r="G60" s="3" t="s">
        <v>74</v>
      </c>
      <c r="H60" s="3" t="s">
        <v>75</v>
      </c>
      <c r="I60" s="3"/>
      <c r="J60" s="3"/>
      <c r="K60" s="3">
        <v>211</v>
      </c>
      <c r="L60" s="3">
        <v>11</v>
      </c>
      <c r="M60" s="3">
        <v>3</v>
      </c>
      <c r="N60" s="3" t="s">
        <v>3</v>
      </c>
    </row>
    <row r="64" spans="1:5" ht="12.75">
      <c r="A64">
        <v>65</v>
      </c>
      <c r="C64">
        <v>1</v>
      </c>
      <c r="D64">
        <v>0</v>
      </c>
      <c r="E64">
        <v>200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W53"/>
  <sheetViews>
    <sheetView workbookViewId="0" topLeftCell="A1">
      <selection activeCell="A1" sqref="A1"/>
    </sheetView>
  </sheetViews>
  <sheetFormatPr defaultColWidth="9.140625" defaultRowHeight="12.75"/>
  <sheetData>
    <row r="1" spans="1:75" ht="12.75">
      <c r="A1">
        <f>ROW(Source!A24)</f>
        <v>24</v>
      </c>
      <c r="B1">
        <v>16875325</v>
      </c>
      <c r="C1">
        <v>16875324</v>
      </c>
      <c r="D1">
        <v>121609</v>
      </c>
      <c r="E1">
        <v>1</v>
      </c>
      <c r="F1">
        <v>1</v>
      </c>
      <c r="G1">
        <v>1</v>
      </c>
      <c r="H1">
        <v>1</v>
      </c>
      <c r="I1" t="s">
        <v>82</v>
      </c>
      <c r="K1" t="s">
        <v>83</v>
      </c>
      <c r="L1">
        <v>1369</v>
      </c>
      <c r="N1">
        <v>1013</v>
      </c>
      <c r="O1" t="s">
        <v>84</v>
      </c>
      <c r="P1" t="s">
        <v>84</v>
      </c>
      <c r="Q1">
        <v>1</v>
      </c>
      <c r="Y1">
        <v>278</v>
      </c>
      <c r="AA1">
        <v>0</v>
      </c>
      <c r="AB1">
        <v>0</v>
      </c>
      <c r="AC1">
        <v>0</v>
      </c>
      <c r="AD1">
        <v>8.38</v>
      </c>
      <c r="AN1">
        <v>0</v>
      </c>
      <c r="AO1">
        <v>1</v>
      </c>
      <c r="AP1">
        <v>0</v>
      </c>
      <c r="AQ1">
        <v>0</v>
      </c>
      <c r="AR1">
        <v>0</v>
      </c>
      <c r="AT1">
        <v>278</v>
      </c>
      <c r="AV1">
        <v>1</v>
      </c>
      <c r="AW1">
        <v>2</v>
      </c>
      <c r="AX1">
        <v>16875326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</row>
    <row r="2" spans="1:75" ht="12.75">
      <c r="A2">
        <f>ROW(Source!A25)</f>
        <v>25</v>
      </c>
      <c r="B2">
        <v>16875328</v>
      </c>
      <c r="C2">
        <v>16875327</v>
      </c>
      <c r="D2">
        <v>121589</v>
      </c>
      <c r="E2">
        <v>1</v>
      </c>
      <c r="F2">
        <v>1</v>
      </c>
      <c r="G2">
        <v>1</v>
      </c>
      <c r="H2">
        <v>1</v>
      </c>
      <c r="I2" t="s">
        <v>85</v>
      </c>
      <c r="K2" t="s">
        <v>86</v>
      </c>
      <c r="L2">
        <v>1369</v>
      </c>
      <c r="N2">
        <v>1013</v>
      </c>
      <c r="O2" t="s">
        <v>84</v>
      </c>
      <c r="P2" t="s">
        <v>84</v>
      </c>
      <c r="Q2">
        <v>1</v>
      </c>
      <c r="Y2">
        <v>1523</v>
      </c>
      <c r="AA2">
        <v>0</v>
      </c>
      <c r="AB2">
        <v>0</v>
      </c>
      <c r="AC2">
        <v>0</v>
      </c>
      <c r="AD2">
        <v>7.85</v>
      </c>
      <c r="AN2">
        <v>0</v>
      </c>
      <c r="AO2">
        <v>1</v>
      </c>
      <c r="AP2">
        <v>0</v>
      </c>
      <c r="AQ2">
        <v>0</v>
      </c>
      <c r="AR2">
        <v>0</v>
      </c>
      <c r="AT2">
        <v>1523</v>
      </c>
      <c r="AV2">
        <v>1</v>
      </c>
      <c r="AW2">
        <v>2</v>
      </c>
      <c r="AX2">
        <v>16875332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</row>
    <row r="3" spans="1:75" ht="12.75">
      <c r="A3">
        <f>ROW(Source!A25)</f>
        <v>25</v>
      </c>
      <c r="B3">
        <v>16875329</v>
      </c>
      <c r="C3">
        <v>16875327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26</v>
      </c>
      <c r="K3" t="s">
        <v>87</v>
      </c>
      <c r="L3">
        <v>608254</v>
      </c>
      <c r="N3">
        <v>1013</v>
      </c>
      <c r="O3" t="s">
        <v>88</v>
      </c>
      <c r="P3" t="s">
        <v>88</v>
      </c>
      <c r="Q3">
        <v>1</v>
      </c>
      <c r="Y3">
        <v>43.3</v>
      </c>
      <c r="AA3">
        <v>0</v>
      </c>
      <c r="AB3">
        <v>0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43.3</v>
      </c>
      <c r="AV3">
        <v>2</v>
      </c>
      <c r="AW3">
        <v>2</v>
      </c>
      <c r="AX3">
        <v>16875333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</row>
    <row r="4" spans="1:75" ht="12.75">
      <c r="A4">
        <f>ROW(Source!A25)</f>
        <v>25</v>
      </c>
      <c r="B4">
        <v>16875330</v>
      </c>
      <c r="C4">
        <v>16875327</v>
      </c>
      <c r="D4">
        <v>8863352</v>
      </c>
      <c r="E4">
        <v>1</v>
      </c>
      <c r="F4">
        <v>1</v>
      </c>
      <c r="G4">
        <v>1</v>
      </c>
      <c r="H4">
        <v>2</v>
      </c>
      <c r="I4" t="s">
        <v>89</v>
      </c>
      <c r="J4" t="s">
        <v>90</v>
      </c>
      <c r="K4" t="s">
        <v>91</v>
      </c>
      <c r="L4">
        <v>1480</v>
      </c>
      <c r="N4">
        <v>1013</v>
      </c>
      <c r="O4" t="s">
        <v>92</v>
      </c>
      <c r="P4" t="s">
        <v>93</v>
      </c>
      <c r="Q4">
        <v>1</v>
      </c>
      <c r="Y4">
        <v>21.66</v>
      </c>
      <c r="AA4">
        <v>0</v>
      </c>
      <c r="AB4">
        <v>193.1</v>
      </c>
      <c r="AC4">
        <v>31.18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21.66</v>
      </c>
      <c r="AV4">
        <v>0</v>
      </c>
      <c r="AW4">
        <v>2</v>
      </c>
      <c r="AX4">
        <v>16875334</v>
      </c>
      <c r="AY4">
        <v>2</v>
      </c>
      <c r="AZ4">
        <v>4096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</row>
    <row r="5" spans="1:75" ht="12.75">
      <c r="A5">
        <f>ROW(Source!A25)</f>
        <v>25</v>
      </c>
      <c r="B5">
        <v>16875331</v>
      </c>
      <c r="C5">
        <v>16875327</v>
      </c>
      <c r="D5">
        <v>8865146</v>
      </c>
      <c r="E5">
        <v>1</v>
      </c>
      <c r="F5">
        <v>1</v>
      </c>
      <c r="G5">
        <v>1</v>
      </c>
      <c r="H5">
        <v>2</v>
      </c>
      <c r="I5" t="s">
        <v>94</v>
      </c>
      <c r="J5" t="s">
        <v>95</v>
      </c>
      <c r="K5" t="s">
        <v>96</v>
      </c>
      <c r="L5">
        <v>1480</v>
      </c>
      <c r="N5">
        <v>1013</v>
      </c>
      <c r="O5" t="s">
        <v>92</v>
      </c>
      <c r="P5" t="s">
        <v>93</v>
      </c>
      <c r="Q5">
        <v>1</v>
      </c>
      <c r="Y5">
        <v>88.29</v>
      </c>
      <c r="AA5">
        <v>0</v>
      </c>
      <c r="AB5">
        <v>4.5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88.29</v>
      </c>
      <c r="AV5">
        <v>0</v>
      </c>
      <c r="AW5">
        <v>2</v>
      </c>
      <c r="AX5">
        <v>16875335</v>
      </c>
      <c r="AY5">
        <v>2</v>
      </c>
      <c r="AZ5">
        <v>4096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</row>
    <row r="6" spans="1:75" ht="12.75">
      <c r="A6">
        <f>ROW(Source!A26)</f>
        <v>26</v>
      </c>
      <c r="B6">
        <v>16875343</v>
      </c>
      <c r="C6">
        <v>16875336</v>
      </c>
      <c r="D6">
        <v>121609</v>
      </c>
      <c r="E6">
        <v>1</v>
      </c>
      <c r="F6">
        <v>1</v>
      </c>
      <c r="G6">
        <v>1</v>
      </c>
      <c r="H6">
        <v>1</v>
      </c>
      <c r="I6" t="s">
        <v>82</v>
      </c>
      <c r="K6" t="s">
        <v>83</v>
      </c>
      <c r="L6">
        <v>1369</v>
      </c>
      <c r="N6">
        <v>1013</v>
      </c>
      <c r="O6" t="s">
        <v>84</v>
      </c>
      <c r="P6" t="s">
        <v>84</v>
      </c>
      <c r="Q6">
        <v>1</v>
      </c>
      <c r="Y6">
        <v>1398.055</v>
      </c>
      <c r="AA6">
        <v>0</v>
      </c>
      <c r="AB6">
        <v>0</v>
      </c>
      <c r="AC6">
        <v>0</v>
      </c>
      <c r="AD6">
        <v>8.38</v>
      </c>
      <c r="AN6">
        <v>0</v>
      </c>
      <c r="AO6">
        <v>1</v>
      </c>
      <c r="AP6">
        <v>1</v>
      </c>
      <c r="AQ6">
        <v>0</v>
      </c>
      <c r="AR6">
        <v>0</v>
      </c>
      <c r="AT6">
        <v>1215.7</v>
      </c>
      <c r="AU6" t="s">
        <v>38</v>
      </c>
      <c r="AV6">
        <v>1</v>
      </c>
      <c r="AW6">
        <v>2</v>
      </c>
      <c r="AX6">
        <v>16875363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</row>
    <row r="7" spans="1:75" ht="12.75">
      <c r="A7">
        <f>ROW(Source!A26)</f>
        <v>26</v>
      </c>
      <c r="B7">
        <v>16875344</v>
      </c>
      <c r="C7">
        <v>16875336</v>
      </c>
      <c r="D7">
        <v>121548</v>
      </c>
      <c r="E7">
        <v>1</v>
      </c>
      <c r="F7">
        <v>1</v>
      </c>
      <c r="G7">
        <v>1</v>
      </c>
      <c r="H7">
        <v>1</v>
      </c>
      <c r="I7" t="s">
        <v>26</v>
      </c>
      <c r="K7" t="s">
        <v>87</v>
      </c>
      <c r="L7">
        <v>608254</v>
      </c>
      <c r="N7">
        <v>1013</v>
      </c>
      <c r="O7" t="s">
        <v>88</v>
      </c>
      <c r="P7" t="s">
        <v>88</v>
      </c>
      <c r="Q7">
        <v>1</v>
      </c>
      <c r="Y7">
        <v>236.095</v>
      </c>
      <c r="AA7">
        <v>0</v>
      </c>
      <c r="AB7">
        <v>0</v>
      </c>
      <c r="AC7">
        <v>0</v>
      </c>
      <c r="AD7">
        <v>0</v>
      </c>
      <c r="AN7">
        <v>0</v>
      </c>
      <c r="AO7">
        <v>1</v>
      </c>
      <c r="AP7">
        <v>1</v>
      </c>
      <c r="AQ7">
        <v>0</v>
      </c>
      <c r="AR7">
        <v>0</v>
      </c>
      <c r="AT7">
        <v>205.3</v>
      </c>
      <c r="AU7" t="s">
        <v>38</v>
      </c>
      <c r="AV7">
        <v>2</v>
      </c>
      <c r="AW7">
        <v>2</v>
      </c>
      <c r="AX7">
        <v>16875364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</row>
    <row r="8" spans="1:75" ht="12.75">
      <c r="A8">
        <f>ROW(Source!A26)</f>
        <v>26</v>
      </c>
      <c r="B8">
        <v>16875345</v>
      </c>
      <c r="C8">
        <v>16875336</v>
      </c>
      <c r="D8">
        <v>8863352</v>
      </c>
      <c r="E8">
        <v>1</v>
      </c>
      <c r="F8">
        <v>1</v>
      </c>
      <c r="G8">
        <v>1</v>
      </c>
      <c r="H8">
        <v>2</v>
      </c>
      <c r="I8" t="s">
        <v>89</v>
      </c>
      <c r="J8" t="s">
        <v>97</v>
      </c>
      <c r="K8" t="s">
        <v>91</v>
      </c>
      <c r="L8">
        <v>1480</v>
      </c>
      <c r="N8">
        <v>1013</v>
      </c>
      <c r="O8" t="s">
        <v>92</v>
      </c>
      <c r="P8" t="s">
        <v>93</v>
      </c>
      <c r="Q8">
        <v>1</v>
      </c>
      <c r="Y8">
        <v>91.54</v>
      </c>
      <c r="AA8">
        <v>0</v>
      </c>
      <c r="AB8">
        <v>193.1</v>
      </c>
      <c r="AC8">
        <v>31.18</v>
      </c>
      <c r="AD8">
        <v>0</v>
      </c>
      <c r="AN8">
        <v>0</v>
      </c>
      <c r="AO8">
        <v>1</v>
      </c>
      <c r="AP8">
        <v>1</v>
      </c>
      <c r="AQ8">
        <v>0</v>
      </c>
      <c r="AR8">
        <v>0</v>
      </c>
      <c r="AT8">
        <v>79.6</v>
      </c>
      <c r="AU8" t="s">
        <v>38</v>
      </c>
      <c r="AV8">
        <v>0</v>
      </c>
      <c r="AW8">
        <v>2</v>
      </c>
      <c r="AX8">
        <v>16875365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</row>
    <row r="9" spans="1:75" ht="12.75">
      <c r="A9">
        <f>ROW(Source!A26)</f>
        <v>26</v>
      </c>
      <c r="B9">
        <v>16875346</v>
      </c>
      <c r="C9">
        <v>16875336</v>
      </c>
      <c r="D9">
        <v>8863496</v>
      </c>
      <c r="E9">
        <v>1</v>
      </c>
      <c r="F9">
        <v>1</v>
      </c>
      <c r="G9">
        <v>1</v>
      </c>
      <c r="H9">
        <v>2</v>
      </c>
      <c r="I9" t="s">
        <v>98</v>
      </c>
      <c r="J9" t="s">
        <v>99</v>
      </c>
      <c r="K9" t="s">
        <v>100</v>
      </c>
      <c r="L9">
        <v>1368</v>
      </c>
      <c r="N9">
        <v>1011</v>
      </c>
      <c r="O9" t="s">
        <v>101</v>
      </c>
      <c r="P9" t="s">
        <v>101</v>
      </c>
      <c r="Q9">
        <v>1</v>
      </c>
      <c r="Y9">
        <v>65.68799999999999</v>
      </c>
      <c r="AA9">
        <v>0</v>
      </c>
      <c r="AB9">
        <v>1</v>
      </c>
      <c r="AC9">
        <v>0</v>
      </c>
      <c r="AD9">
        <v>0</v>
      </c>
      <c r="AN9">
        <v>0</v>
      </c>
      <c r="AO9">
        <v>1</v>
      </c>
      <c r="AP9">
        <v>1</v>
      </c>
      <c r="AQ9">
        <v>0</v>
      </c>
      <c r="AR9">
        <v>0</v>
      </c>
      <c r="AT9">
        <v>57.12</v>
      </c>
      <c r="AU9" t="s">
        <v>38</v>
      </c>
      <c r="AV9">
        <v>0</v>
      </c>
      <c r="AW9">
        <v>2</v>
      </c>
      <c r="AX9">
        <v>16875366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</row>
    <row r="10" spans="1:75" ht="12.75">
      <c r="A10">
        <f>ROW(Source!A26)</f>
        <v>26</v>
      </c>
      <c r="B10">
        <v>16875347</v>
      </c>
      <c r="C10">
        <v>16875336</v>
      </c>
      <c r="D10">
        <v>8865126</v>
      </c>
      <c r="E10">
        <v>1</v>
      </c>
      <c r="F10">
        <v>1</v>
      </c>
      <c r="G10">
        <v>1</v>
      </c>
      <c r="H10">
        <v>2</v>
      </c>
      <c r="I10" t="s">
        <v>102</v>
      </c>
      <c r="J10" t="s">
        <v>103</v>
      </c>
      <c r="K10" t="s">
        <v>104</v>
      </c>
      <c r="L10">
        <v>1480</v>
      </c>
      <c r="N10">
        <v>1013</v>
      </c>
      <c r="O10" t="s">
        <v>92</v>
      </c>
      <c r="P10" t="s">
        <v>93</v>
      </c>
      <c r="Q10">
        <v>1</v>
      </c>
      <c r="Y10">
        <v>26.668499999999998</v>
      </c>
      <c r="AA10">
        <v>0</v>
      </c>
      <c r="AB10">
        <v>70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23.19</v>
      </c>
      <c r="AU10" t="s">
        <v>38</v>
      </c>
      <c r="AV10">
        <v>0</v>
      </c>
      <c r="AW10">
        <v>2</v>
      </c>
      <c r="AX10">
        <v>16875367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</row>
    <row r="11" spans="1:75" ht="12.75">
      <c r="A11">
        <f>ROW(Source!A26)</f>
        <v>26</v>
      </c>
      <c r="B11">
        <v>16875348</v>
      </c>
      <c r="C11">
        <v>16875336</v>
      </c>
      <c r="D11">
        <v>8865146</v>
      </c>
      <c r="E11">
        <v>1</v>
      </c>
      <c r="F11">
        <v>1</v>
      </c>
      <c r="G11">
        <v>1</v>
      </c>
      <c r="H11">
        <v>2</v>
      </c>
      <c r="I11" t="s">
        <v>94</v>
      </c>
      <c r="J11" t="s">
        <v>105</v>
      </c>
      <c r="K11" t="s">
        <v>96</v>
      </c>
      <c r="L11">
        <v>1480</v>
      </c>
      <c r="N11">
        <v>1013</v>
      </c>
      <c r="O11" t="s">
        <v>92</v>
      </c>
      <c r="P11" t="s">
        <v>93</v>
      </c>
      <c r="Q11">
        <v>1</v>
      </c>
      <c r="Y11">
        <v>10.775499999999997</v>
      </c>
      <c r="AA11">
        <v>0</v>
      </c>
      <c r="AB11">
        <v>4.5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9.37</v>
      </c>
      <c r="AU11" t="s">
        <v>38</v>
      </c>
      <c r="AV11">
        <v>0</v>
      </c>
      <c r="AW11">
        <v>2</v>
      </c>
      <c r="AX11">
        <v>16875368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</row>
    <row r="12" spans="1:75" ht="12.75">
      <c r="A12">
        <f>ROW(Source!A26)</f>
        <v>26</v>
      </c>
      <c r="B12">
        <v>16875349</v>
      </c>
      <c r="C12">
        <v>16875336</v>
      </c>
      <c r="D12">
        <v>8865153</v>
      </c>
      <c r="E12">
        <v>1</v>
      </c>
      <c r="F12">
        <v>1</v>
      </c>
      <c r="G12">
        <v>1</v>
      </c>
      <c r="H12">
        <v>2</v>
      </c>
      <c r="I12" t="s">
        <v>106</v>
      </c>
      <c r="J12" t="s">
        <v>107</v>
      </c>
      <c r="K12" t="s">
        <v>108</v>
      </c>
      <c r="L12">
        <v>1368</v>
      </c>
      <c r="N12">
        <v>1011</v>
      </c>
      <c r="O12" t="s">
        <v>101</v>
      </c>
      <c r="P12" t="s">
        <v>101</v>
      </c>
      <c r="Q12">
        <v>1</v>
      </c>
      <c r="Y12">
        <v>577.8865</v>
      </c>
      <c r="AA12">
        <v>0</v>
      </c>
      <c r="AB12">
        <v>16.64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502.51</v>
      </c>
      <c r="AU12" t="s">
        <v>38</v>
      </c>
      <c r="AV12">
        <v>0</v>
      </c>
      <c r="AW12">
        <v>2</v>
      </c>
      <c r="AX12">
        <v>16875369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</row>
    <row r="13" spans="1:75" ht="12.75">
      <c r="A13">
        <f>ROW(Source!A26)</f>
        <v>26</v>
      </c>
      <c r="B13">
        <v>16875350</v>
      </c>
      <c r="C13">
        <v>16875336</v>
      </c>
      <c r="D13">
        <v>8865172</v>
      </c>
      <c r="E13">
        <v>1</v>
      </c>
      <c r="F13">
        <v>1</v>
      </c>
      <c r="G13">
        <v>1</v>
      </c>
      <c r="H13">
        <v>2</v>
      </c>
      <c r="I13" t="s">
        <v>109</v>
      </c>
      <c r="J13" t="s">
        <v>110</v>
      </c>
      <c r="K13" t="s">
        <v>111</v>
      </c>
      <c r="L13">
        <v>1368</v>
      </c>
      <c r="N13">
        <v>1011</v>
      </c>
      <c r="O13" t="s">
        <v>101</v>
      </c>
      <c r="P13" t="s">
        <v>101</v>
      </c>
      <c r="Q13">
        <v>1</v>
      </c>
      <c r="Y13">
        <v>31.325999999999997</v>
      </c>
      <c r="AA13">
        <v>0</v>
      </c>
      <c r="AB13">
        <v>597.1</v>
      </c>
      <c r="AC13">
        <v>23.2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27.24</v>
      </c>
      <c r="AU13" t="s">
        <v>38</v>
      </c>
      <c r="AV13">
        <v>0</v>
      </c>
      <c r="AW13">
        <v>2</v>
      </c>
      <c r="AX13">
        <v>16875370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</row>
    <row r="14" spans="1:75" ht="12.75">
      <c r="A14">
        <f>ROW(Source!A26)</f>
        <v>26</v>
      </c>
      <c r="B14">
        <v>16875351</v>
      </c>
      <c r="C14">
        <v>16875336</v>
      </c>
      <c r="D14">
        <v>8865179</v>
      </c>
      <c r="E14">
        <v>1</v>
      </c>
      <c r="F14">
        <v>1</v>
      </c>
      <c r="G14">
        <v>1</v>
      </c>
      <c r="H14">
        <v>2</v>
      </c>
      <c r="I14" t="s">
        <v>112</v>
      </c>
      <c r="J14" t="s">
        <v>113</v>
      </c>
      <c r="K14" t="s">
        <v>114</v>
      </c>
      <c r="L14">
        <v>1480</v>
      </c>
      <c r="N14">
        <v>1013</v>
      </c>
      <c r="O14" t="s">
        <v>92</v>
      </c>
      <c r="P14" t="s">
        <v>93</v>
      </c>
      <c r="Q14">
        <v>1</v>
      </c>
      <c r="Y14">
        <v>0.2875</v>
      </c>
      <c r="AA14">
        <v>0</v>
      </c>
      <c r="AB14">
        <v>3</v>
      </c>
      <c r="AC14">
        <v>0</v>
      </c>
      <c r="AD14">
        <v>0</v>
      </c>
      <c r="AN14">
        <v>0</v>
      </c>
      <c r="AO14">
        <v>1</v>
      </c>
      <c r="AP14">
        <v>1</v>
      </c>
      <c r="AQ14">
        <v>0</v>
      </c>
      <c r="AR14">
        <v>0</v>
      </c>
      <c r="AT14">
        <v>0.25</v>
      </c>
      <c r="AU14" t="s">
        <v>38</v>
      </c>
      <c r="AV14">
        <v>0</v>
      </c>
      <c r="AW14">
        <v>2</v>
      </c>
      <c r="AX14">
        <v>16875371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</row>
    <row r="15" spans="1:75" ht="12.75">
      <c r="A15">
        <f>ROW(Source!A26)</f>
        <v>26</v>
      </c>
      <c r="B15">
        <v>16875352</v>
      </c>
      <c r="C15">
        <v>16875336</v>
      </c>
      <c r="D15">
        <v>8865184</v>
      </c>
      <c r="E15">
        <v>1</v>
      </c>
      <c r="F15">
        <v>1</v>
      </c>
      <c r="G15">
        <v>1</v>
      </c>
      <c r="H15">
        <v>2</v>
      </c>
      <c r="I15" t="s">
        <v>115</v>
      </c>
      <c r="J15" t="s">
        <v>116</v>
      </c>
      <c r="K15" t="s">
        <v>117</v>
      </c>
      <c r="L15">
        <v>1480</v>
      </c>
      <c r="N15">
        <v>1013</v>
      </c>
      <c r="O15" t="s">
        <v>92</v>
      </c>
      <c r="P15" t="s">
        <v>93</v>
      </c>
      <c r="Q15">
        <v>1</v>
      </c>
      <c r="Y15">
        <v>0.2875</v>
      </c>
      <c r="AA15">
        <v>0</v>
      </c>
      <c r="AB15">
        <v>20</v>
      </c>
      <c r="AC15">
        <v>0</v>
      </c>
      <c r="AD15">
        <v>0</v>
      </c>
      <c r="AN15">
        <v>0</v>
      </c>
      <c r="AO15">
        <v>1</v>
      </c>
      <c r="AP15">
        <v>1</v>
      </c>
      <c r="AQ15">
        <v>0</v>
      </c>
      <c r="AR15">
        <v>0</v>
      </c>
      <c r="AT15">
        <v>0.25</v>
      </c>
      <c r="AU15" t="s">
        <v>38</v>
      </c>
      <c r="AV15">
        <v>0</v>
      </c>
      <c r="AW15">
        <v>2</v>
      </c>
      <c r="AX15">
        <v>16875372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</row>
    <row r="16" spans="1:75" ht="12.75">
      <c r="A16">
        <f>ROW(Source!A26)</f>
        <v>26</v>
      </c>
      <c r="B16">
        <v>16875353</v>
      </c>
      <c r="C16">
        <v>16875336</v>
      </c>
      <c r="D16">
        <v>8865194</v>
      </c>
      <c r="E16">
        <v>1</v>
      </c>
      <c r="F16">
        <v>1</v>
      </c>
      <c r="G16">
        <v>1</v>
      </c>
      <c r="H16">
        <v>2</v>
      </c>
      <c r="I16" t="s">
        <v>118</v>
      </c>
      <c r="J16" t="s">
        <v>119</v>
      </c>
      <c r="K16" t="s">
        <v>120</v>
      </c>
      <c r="L16">
        <v>1480</v>
      </c>
      <c r="N16">
        <v>1013</v>
      </c>
      <c r="O16" t="s">
        <v>92</v>
      </c>
      <c r="P16" t="s">
        <v>93</v>
      </c>
      <c r="Q16">
        <v>1</v>
      </c>
      <c r="Y16">
        <v>127.2705</v>
      </c>
      <c r="AA16">
        <v>0</v>
      </c>
      <c r="AB16">
        <v>0.5</v>
      </c>
      <c r="AC16">
        <v>0</v>
      </c>
      <c r="AD16">
        <v>0</v>
      </c>
      <c r="AN16">
        <v>0</v>
      </c>
      <c r="AO16">
        <v>1</v>
      </c>
      <c r="AP16">
        <v>1</v>
      </c>
      <c r="AQ16">
        <v>0</v>
      </c>
      <c r="AR16">
        <v>0</v>
      </c>
      <c r="AT16">
        <v>110.67</v>
      </c>
      <c r="AU16" t="s">
        <v>38</v>
      </c>
      <c r="AV16">
        <v>0</v>
      </c>
      <c r="AW16">
        <v>2</v>
      </c>
      <c r="AX16">
        <v>16875373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</row>
    <row r="17" spans="1:75" ht="12.75">
      <c r="A17">
        <f>ROW(Source!A26)</f>
        <v>26</v>
      </c>
      <c r="B17">
        <v>16875354</v>
      </c>
      <c r="C17">
        <v>16875336</v>
      </c>
      <c r="D17">
        <v>8865217</v>
      </c>
      <c r="E17">
        <v>1</v>
      </c>
      <c r="F17">
        <v>1</v>
      </c>
      <c r="G17">
        <v>1</v>
      </c>
      <c r="H17">
        <v>2</v>
      </c>
      <c r="I17" t="s">
        <v>121</v>
      </c>
      <c r="J17" t="s">
        <v>122</v>
      </c>
      <c r="K17" t="s">
        <v>123</v>
      </c>
      <c r="L17">
        <v>1480</v>
      </c>
      <c r="N17">
        <v>1013</v>
      </c>
      <c r="O17" t="s">
        <v>92</v>
      </c>
      <c r="P17" t="s">
        <v>93</v>
      </c>
      <c r="Q17">
        <v>1</v>
      </c>
      <c r="Y17">
        <v>19.1705</v>
      </c>
      <c r="AA17">
        <v>0</v>
      </c>
      <c r="AB17">
        <v>10.4</v>
      </c>
      <c r="AC17">
        <v>0</v>
      </c>
      <c r="AD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16.67</v>
      </c>
      <c r="AU17" t="s">
        <v>38</v>
      </c>
      <c r="AV17">
        <v>0</v>
      </c>
      <c r="AW17">
        <v>2</v>
      </c>
      <c r="AX17">
        <v>16875374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2.75">
      <c r="A18">
        <f>ROW(Source!A26)</f>
        <v>26</v>
      </c>
      <c r="B18">
        <v>16875355</v>
      </c>
      <c r="C18">
        <v>16875336</v>
      </c>
      <c r="D18">
        <v>8809218</v>
      </c>
      <c r="E18">
        <v>1</v>
      </c>
      <c r="F18">
        <v>1</v>
      </c>
      <c r="G18">
        <v>1</v>
      </c>
      <c r="H18">
        <v>3</v>
      </c>
      <c r="I18" t="s">
        <v>124</v>
      </c>
      <c r="J18" t="s">
        <v>125</v>
      </c>
      <c r="K18" t="s">
        <v>126</v>
      </c>
      <c r="L18">
        <v>1356</v>
      </c>
      <c r="N18">
        <v>1010</v>
      </c>
      <c r="O18" t="s">
        <v>127</v>
      </c>
      <c r="P18" t="s">
        <v>127</v>
      </c>
      <c r="Q18">
        <v>1000</v>
      </c>
      <c r="Y18">
        <v>7.37</v>
      </c>
      <c r="AA18">
        <v>1219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7.37</v>
      </c>
      <c r="AV18">
        <v>0</v>
      </c>
      <c r="AW18">
        <v>2</v>
      </c>
      <c r="AX18">
        <v>16875375</v>
      </c>
      <c r="AY18">
        <v>2</v>
      </c>
      <c r="AZ18">
        <v>4096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</row>
    <row r="19" spans="1:75" ht="12.75">
      <c r="A19">
        <f>ROW(Source!A26)</f>
        <v>26</v>
      </c>
      <c r="B19">
        <v>16875356</v>
      </c>
      <c r="C19">
        <v>16875336</v>
      </c>
      <c r="D19">
        <v>8809222</v>
      </c>
      <c r="E19">
        <v>1</v>
      </c>
      <c r="F19">
        <v>1</v>
      </c>
      <c r="G19">
        <v>1</v>
      </c>
      <c r="H19">
        <v>3</v>
      </c>
      <c r="I19" t="s">
        <v>128</v>
      </c>
      <c r="J19" t="s">
        <v>129</v>
      </c>
      <c r="K19" t="s">
        <v>130</v>
      </c>
      <c r="L19">
        <v>1356</v>
      </c>
      <c r="N19">
        <v>1010</v>
      </c>
      <c r="O19" t="s">
        <v>127</v>
      </c>
      <c r="P19" t="s">
        <v>127</v>
      </c>
      <c r="Q19">
        <v>1000</v>
      </c>
      <c r="Y19">
        <v>7.37</v>
      </c>
      <c r="AA19">
        <v>1172.84</v>
      </c>
      <c r="AB19">
        <v>0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7.37</v>
      </c>
      <c r="AV19">
        <v>0</v>
      </c>
      <c r="AW19">
        <v>2</v>
      </c>
      <c r="AX19">
        <v>16875376</v>
      </c>
      <c r="AY19">
        <v>2</v>
      </c>
      <c r="AZ19">
        <v>4096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2.75">
      <c r="A20">
        <f>ROW(Source!A26)</f>
        <v>26</v>
      </c>
      <c r="B20">
        <v>16875357</v>
      </c>
      <c r="C20">
        <v>16875336</v>
      </c>
      <c r="D20">
        <v>8809224</v>
      </c>
      <c r="E20">
        <v>1</v>
      </c>
      <c r="F20">
        <v>1</v>
      </c>
      <c r="G20">
        <v>1</v>
      </c>
      <c r="H20">
        <v>3</v>
      </c>
      <c r="I20" t="s">
        <v>131</v>
      </c>
      <c r="J20" t="s">
        <v>132</v>
      </c>
      <c r="K20" t="s">
        <v>133</v>
      </c>
      <c r="L20">
        <v>1348</v>
      </c>
      <c r="N20">
        <v>1009</v>
      </c>
      <c r="O20" t="s">
        <v>134</v>
      </c>
      <c r="P20" t="s">
        <v>134</v>
      </c>
      <c r="Q20">
        <v>1000</v>
      </c>
      <c r="Y20">
        <v>1.79</v>
      </c>
      <c r="AA20">
        <v>14408.1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1.79</v>
      </c>
      <c r="AV20">
        <v>0</v>
      </c>
      <c r="AW20">
        <v>2</v>
      </c>
      <c r="AX20">
        <v>16875377</v>
      </c>
      <c r="AY20">
        <v>2</v>
      </c>
      <c r="AZ20">
        <v>4096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2.75">
      <c r="A21">
        <f>ROW(Source!A26)</f>
        <v>26</v>
      </c>
      <c r="B21">
        <v>16875358</v>
      </c>
      <c r="C21">
        <v>16875336</v>
      </c>
      <c r="D21">
        <v>8809226</v>
      </c>
      <c r="E21">
        <v>1</v>
      </c>
      <c r="F21">
        <v>1</v>
      </c>
      <c r="G21">
        <v>1</v>
      </c>
      <c r="H21">
        <v>3</v>
      </c>
      <c r="I21" t="s">
        <v>45</v>
      </c>
      <c r="J21" t="s">
        <v>48</v>
      </c>
      <c r="K21" t="s">
        <v>46</v>
      </c>
      <c r="L21">
        <v>1301</v>
      </c>
      <c r="N21">
        <v>1003</v>
      </c>
      <c r="O21" t="s">
        <v>47</v>
      </c>
      <c r="P21" t="s">
        <v>47</v>
      </c>
      <c r="Q21">
        <v>1</v>
      </c>
      <c r="Y21">
        <v>2000</v>
      </c>
      <c r="AA21">
        <v>351.2</v>
      </c>
      <c r="AB21">
        <v>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2000</v>
      </c>
      <c r="AV21">
        <v>0</v>
      </c>
      <c r="AW21">
        <v>2</v>
      </c>
      <c r="AX21">
        <v>16875378</v>
      </c>
      <c r="AY21">
        <v>2</v>
      </c>
      <c r="AZ21">
        <v>4096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</row>
    <row r="22" spans="1:75" ht="12.75">
      <c r="A22">
        <f>ROW(Source!A26)</f>
        <v>26</v>
      </c>
      <c r="B22">
        <v>16875359</v>
      </c>
      <c r="C22">
        <v>16875336</v>
      </c>
      <c r="D22">
        <v>8809242</v>
      </c>
      <c r="E22">
        <v>1</v>
      </c>
      <c r="F22">
        <v>1</v>
      </c>
      <c r="G22">
        <v>1</v>
      </c>
      <c r="H22">
        <v>3</v>
      </c>
      <c r="I22" t="s">
        <v>135</v>
      </c>
      <c r="J22" t="s">
        <v>136</v>
      </c>
      <c r="K22" t="s">
        <v>137</v>
      </c>
      <c r="L22">
        <v>1348</v>
      </c>
      <c r="N22">
        <v>1009</v>
      </c>
      <c r="O22" t="s">
        <v>134</v>
      </c>
      <c r="P22" t="s">
        <v>134</v>
      </c>
      <c r="Q22">
        <v>1000</v>
      </c>
      <c r="Y22">
        <v>0.66</v>
      </c>
      <c r="AA22">
        <v>10424</v>
      </c>
      <c r="AB22">
        <v>0</v>
      </c>
      <c r="AC22">
        <v>0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0.66</v>
      </c>
      <c r="AV22">
        <v>0</v>
      </c>
      <c r="AW22">
        <v>2</v>
      </c>
      <c r="AX22">
        <v>16875379</v>
      </c>
      <c r="AY22">
        <v>2</v>
      </c>
      <c r="AZ22">
        <v>4096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</row>
    <row r="23" spans="1:75" ht="12.75">
      <c r="A23">
        <f>ROW(Source!A26)</f>
        <v>26</v>
      </c>
      <c r="B23">
        <v>16875360</v>
      </c>
      <c r="C23">
        <v>16875336</v>
      </c>
      <c r="D23">
        <v>8809244</v>
      </c>
      <c r="E23">
        <v>1</v>
      </c>
      <c r="F23">
        <v>1</v>
      </c>
      <c r="G23">
        <v>1</v>
      </c>
      <c r="H23">
        <v>3</v>
      </c>
      <c r="I23" t="s">
        <v>138</v>
      </c>
      <c r="J23" t="s">
        <v>139</v>
      </c>
      <c r="K23" t="s">
        <v>140</v>
      </c>
      <c r="L23">
        <v>1348</v>
      </c>
      <c r="N23">
        <v>1009</v>
      </c>
      <c r="O23" t="s">
        <v>134</v>
      </c>
      <c r="P23" t="s">
        <v>134</v>
      </c>
      <c r="Q23">
        <v>1000</v>
      </c>
      <c r="Y23">
        <v>3.44</v>
      </c>
      <c r="AA23">
        <v>11859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1</v>
      </c>
      <c r="AQ23">
        <v>0</v>
      </c>
      <c r="AR23">
        <v>0</v>
      </c>
      <c r="AT23">
        <v>3.44</v>
      </c>
      <c r="AV23">
        <v>0</v>
      </c>
      <c r="AW23">
        <v>2</v>
      </c>
      <c r="AX23">
        <v>16875380</v>
      </c>
      <c r="AY23">
        <v>2</v>
      </c>
      <c r="AZ23">
        <v>4096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</row>
    <row r="24" spans="1:75" ht="12.75">
      <c r="A24">
        <f>ROW(Source!A26)</f>
        <v>26</v>
      </c>
      <c r="B24">
        <v>16875361</v>
      </c>
      <c r="C24">
        <v>16875336</v>
      </c>
      <c r="D24">
        <v>8809246</v>
      </c>
      <c r="E24">
        <v>1</v>
      </c>
      <c r="F24">
        <v>1</v>
      </c>
      <c r="G24">
        <v>1</v>
      </c>
      <c r="H24">
        <v>3</v>
      </c>
      <c r="I24" t="s">
        <v>141</v>
      </c>
      <c r="J24" t="s">
        <v>142</v>
      </c>
      <c r="K24" t="s">
        <v>143</v>
      </c>
      <c r="L24">
        <v>1348</v>
      </c>
      <c r="N24">
        <v>1009</v>
      </c>
      <c r="O24" t="s">
        <v>134</v>
      </c>
      <c r="P24" t="s">
        <v>134</v>
      </c>
      <c r="Q24">
        <v>1000</v>
      </c>
      <c r="Y24">
        <v>5.52</v>
      </c>
      <c r="AA24">
        <v>10948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1</v>
      </c>
      <c r="AQ24">
        <v>0</v>
      </c>
      <c r="AR24">
        <v>0</v>
      </c>
      <c r="AT24">
        <v>5.52</v>
      </c>
      <c r="AV24">
        <v>0</v>
      </c>
      <c r="AW24">
        <v>2</v>
      </c>
      <c r="AX24">
        <v>16875381</v>
      </c>
      <c r="AY24">
        <v>2</v>
      </c>
      <c r="AZ24">
        <v>4096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</row>
    <row r="25" spans="1:75" ht="12.75">
      <c r="A25">
        <f>ROW(Source!A26)</f>
        <v>26</v>
      </c>
      <c r="B25">
        <v>16875362</v>
      </c>
      <c r="C25">
        <v>16875336</v>
      </c>
      <c r="D25">
        <v>8809252</v>
      </c>
      <c r="E25">
        <v>1</v>
      </c>
      <c r="F25">
        <v>1</v>
      </c>
      <c r="G25">
        <v>1</v>
      </c>
      <c r="H25">
        <v>3</v>
      </c>
      <c r="I25" t="s">
        <v>144</v>
      </c>
      <c r="J25" t="s">
        <v>145</v>
      </c>
      <c r="K25" t="s">
        <v>146</v>
      </c>
      <c r="L25">
        <v>1348</v>
      </c>
      <c r="N25">
        <v>1009</v>
      </c>
      <c r="O25" t="s">
        <v>134</v>
      </c>
      <c r="P25" t="s">
        <v>134</v>
      </c>
      <c r="Q25">
        <v>1000</v>
      </c>
      <c r="Y25">
        <v>0.06</v>
      </c>
      <c r="AA25">
        <v>11496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0.06</v>
      </c>
      <c r="AV25">
        <v>0</v>
      </c>
      <c r="AW25">
        <v>2</v>
      </c>
      <c r="AX25">
        <v>16875382</v>
      </c>
      <c r="AY25">
        <v>2</v>
      </c>
      <c r="AZ25">
        <v>4096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</row>
    <row r="26" spans="1:75" ht="12.75">
      <c r="A26">
        <f>ROW(Source!A26)</f>
        <v>26</v>
      </c>
      <c r="B26">
        <v>16875337</v>
      </c>
      <c r="C26">
        <v>16875336</v>
      </c>
      <c r="D26">
        <v>8809258</v>
      </c>
      <c r="E26">
        <v>1</v>
      </c>
      <c r="F26">
        <v>1</v>
      </c>
      <c r="G26">
        <v>1</v>
      </c>
      <c r="H26">
        <v>3</v>
      </c>
      <c r="I26" t="s">
        <v>147</v>
      </c>
      <c r="J26" t="s">
        <v>148</v>
      </c>
      <c r="K26" t="s">
        <v>149</v>
      </c>
      <c r="L26">
        <v>1354</v>
      </c>
      <c r="N26">
        <v>1010</v>
      </c>
      <c r="O26" t="s">
        <v>150</v>
      </c>
      <c r="P26" t="s">
        <v>150</v>
      </c>
      <c r="Q26">
        <v>1</v>
      </c>
      <c r="Y26">
        <v>320</v>
      </c>
      <c r="AA26">
        <v>145.3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320</v>
      </c>
      <c r="AV26">
        <v>0</v>
      </c>
      <c r="AW26">
        <v>2</v>
      </c>
      <c r="AX26">
        <v>16875383</v>
      </c>
      <c r="AY26">
        <v>2</v>
      </c>
      <c r="AZ26">
        <v>4096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</row>
    <row r="27" spans="1:75" ht="12.75">
      <c r="A27">
        <f>ROW(Source!A26)</f>
        <v>26</v>
      </c>
      <c r="B27">
        <v>16875338</v>
      </c>
      <c r="C27">
        <v>16875336</v>
      </c>
      <c r="D27">
        <v>8809264</v>
      </c>
      <c r="E27">
        <v>1</v>
      </c>
      <c r="F27">
        <v>1</v>
      </c>
      <c r="G27">
        <v>1</v>
      </c>
      <c r="H27">
        <v>3</v>
      </c>
      <c r="I27" t="s">
        <v>151</v>
      </c>
      <c r="J27" t="s">
        <v>152</v>
      </c>
      <c r="K27" t="s">
        <v>153</v>
      </c>
      <c r="L27">
        <v>1354</v>
      </c>
      <c r="N27">
        <v>1010</v>
      </c>
      <c r="O27" t="s">
        <v>150</v>
      </c>
      <c r="P27" t="s">
        <v>150</v>
      </c>
      <c r="Q27">
        <v>1</v>
      </c>
      <c r="Y27">
        <v>3680</v>
      </c>
      <c r="AA27">
        <v>43.6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1</v>
      </c>
      <c r="AQ27">
        <v>0</v>
      </c>
      <c r="AR27">
        <v>0</v>
      </c>
      <c r="AT27">
        <v>3680</v>
      </c>
      <c r="AV27">
        <v>0</v>
      </c>
      <c r="AW27">
        <v>2</v>
      </c>
      <c r="AX27">
        <v>16875384</v>
      </c>
      <c r="AY27">
        <v>2</v>
      </c>
      <c r="AZ27">
        <v>4096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</row>
    <row r="28" spans="1:75" ht="12.75">
      <c r="A28">
        <f>ROW(Source!A26)</f>
        <v>26</v>
      </c>
      <c r="B28">
        <v>16875339</v>
      </c>
      <c r="C28">
        <v>16875336</v>
      </c>
      <c r="D28">
        <v>8809268</v>
      </c>
      <c r="E28">
        <v>1</v>
      </c>
      <c r="F28">
        <v>1</v>
      </c>
      <c r="G28">
        <v>1</v>
      </c>
      <c r="H28">
        <v>3</v>
      </c>
      <c r="I28" t="s">
        <v>154</v>
      </c>
      <c r="J28" t="s">
        <v>155</v>
      </c>
      <c r="K28" t="s">
        <v>156</v>
      </c>
      <c r="L28">
        <v>1354</v>
      </c>
      <c r="N28">
        <v>1010</v>
      </c>
      <c r="O28" t="s">
        <v>150</v>
      </c>
      <c r="P28" t="s">
        <v>150</v>
      </c>
      <c r="Q28">
        <v>1</v>
      </c>
      <c r="Y28">
        <v>7360</v>
      </c>
      <c r="AA28">
        <v>3.2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1</v>
      </c>
      <c r="AQ28">
        <v>0</v>
      </c>
      <c r="AR28">
        <v>0</v>
      </c>
      <c r="AT28">
        <v>7360</v>
      </c>
      <c r="AV28">
        <v>0</v>
      </c>
      <c r="AW28">
        <v>2</v>
      </c>
      <c r="AX28">
        <v>16875385</v>
      </c>
      <c r="AY28">
        <v>2</v>
      </c>
      <c r="AZ28">
        <v>4096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</row>
    <row r="29" spans="1:75" ht="12.75">
      <c r="A29">
        <f>ROW(Source!A26)</f>
        <v>26</v>
      </c>
      <c r="B29">
        <v>16875340</v>
      </c>
      <c r="C29">
        <v>16875336</v>
      </c>
      <c r="D29">
        <v>8809270</v>
      </c>
      <c r="E29">
        <v>1</v>
      </c>
      <c r="F29">
        <v>1</v>
      </c>
      <c r="G29">
        <v>1</v>
      </c>
      <c r="H29">
        <v>3</v>
      </c>
      <c r="I29" t="s">
        <v>157</v>
      </c>
      <c r="J29" t="s">
        <v>158</v>
      </c>
      <c r="K29" t="s">
        <v>159</v>
      </c>
      <c r="L29">
        <v>1354</v>
      </c>
      <c r="N29">
        <v>1010</v>
      </c>
      <c r="O29" t="s">
        <v>150</v>
      </c>
      <c r="P29" t="s">
        <v>150</v>
      </c>
      <c r="Q29">
        <v>1</v>
      </c>
      <c r="Y29">
        <v>3680</v>
      </c>
      <c r="AA29">
        <v>2.5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1</v>
      </c>
      <c r="AQ29">
        <v>0</v>
      </c>
      <c r="AR29">
        <v>0</v>
      </c>
      <c r="AT29">
        <v>3680</v>
      </c>
      <c r="AV29">
        <v>0</v>
      </c>
      <c r="AW29">
        <v>2</v>
      </c>
      <c r="AX29">
        <v>16875386</v>
      </c>
      <c r="AY29">
        <v>2</v>
      </c>
      <c r="AZ29">
        <v>4096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</row>
    <row r="30" spans="1:75" ht="12.75">
      <c r="A30">
        <f>ROW(Source!A26)</f>
        <v>26</v>
      </c>
      <c r="B30">
        <v>16875341</v>
      </c>
      <c r="C30">
        <v>16875336</v>
      </c>
      <c r="D30">
        <v>8809272</v>
      </c>
      <c r="E30">
        <v>1</v>
      </c>
      <c r="F30">
        <v>1</v>
      </c>
      <c r="G30">
        <v>1</v>
      </c>
      <c r="H30">
        <v>3</v>
      </c>
      <c r="I30" t="s">
        <v>160</v>
      </c>
      <c r="J30" t="s">
        <v>161</v>
      </c>
      <c r="K30" t="s">
        <v>162</v>
      </c>
      <c r="L30">
        <v>1354</v>
      </c>
      <c r="N30">
        <v>1010</v>
      </c>
      <c r="O30" t="s">
        <v>150</v>
      </c>
      <c r="P30" t="s">
        <v>150</v>
      </c>
      <c r="Q30">
        <v>1</v>
      </c>
      <c r="Y30">
        <v>3680</v>
      </c>
      <c r="AA30">
        <v>5.6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1</v>
      </c>
      <c r="AQ30">
        <v>0</v>
      </c>
      <c r="AR30">
        <v>0</v>
      </c>
      <c r="AT30">
        <v>3680</v>
      </c>
      <c r="AV30">
        <v>0</v>
      </c>
      <c r="AW30">
        <v>2</v>
      </c>
      <c r="AX30">
        <v>16875387</v>
      </c>
      <c r="AY30">
        <v>2</v>
      </c>
      <c r="AZ30">
        <v>4096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</row>
    <row r="31" spans="1:75" ht="12.75">
      <c r="A31">
        <f>ROW(Source!A26)</f>
        <v>26</v>
      </c>
      <c r="B31">
        <v>16875342</v>
      </c>
      <c r="C31">
        <v>16875336</v>
      </c>
      <c r="D31">
        <v>8840825</v>
      </c>
      <c r="E31">
        <v>1</v>
      </c>
      <c r="F31">
        <v>1</v>
      </c>
      <c r="G31">
        <v>1</v>
      </c>
      <c r="H31">
        <v>3</v>
      </c>
      <c r="I31" t="s">
        <v>163</v>
      </c>
      <c r="J31" t="s">
        <v>164</v>
      </c>
      <c r="K31" t="s">
        <v>165</v>
      </c>
      <c r="L31">
        <v>1354</v>
      </c>
      <c r="N31">
        <v>1010</v>
      </c>
      <c r="O31" t="s">
        <v>150</v>
      </c>
      <c r="P31" t="s">
        <v>150</v>
      </c>
      <c r="Q31">
        <v>1</v>
      </c>
      <c r="Y31">
        <v>1840</v>
      </c>
      <c r="AA31">
        <v>188.1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1</v>
      </c>
      <c r="AQ31">
        <v>0</v>
      </c>
      <c r="AR31">
        <v>0</v>
      </c>
      <c r="AT31">
        <v>1840</v>
      </c>
      <c r="AV31">
        <v>0</v>
      </c>
      <c r="AW31">
        <v>2</v>
      </c>
      <c r="AX31">
        <v>16875388</v>
      </c>
      <c r="AY31">
        <v>2</v>
      </c>
      <c r="AZ31">
        <v>4096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</row>
    <row r="32" spans="1:75" ht="12.75">
      <c r="A32">
        <f>ROW(Source!A27)</f>
        <v>27</v>
      </c>
      <c r="B32">
        <v>16875444</v>
      </c>
      <c r="C32">
        <v>16875443</v>
      </c>
      <c r="D32">
        <v>121606</v>
      </c>
      <c r="E32">
        <v>1</v>
      </c>
      <c r="F32">
        <v>1</v>
      </c>
      <c r="G32">
        <v>1</v>
      </c>
      <c r="H32">
        <v>1</v>
      </c>
      <c r="I32" t="s">
        <v>166</v>
      </c>
      <c r="K32" t="s">
        <v>167</v>
      </c>
      <c r="L32">
        <v>1369</v>
      </c>
      <c r="N32">
        <v>1013</v>
      </c>
      <c r="O32" t="s">
        <v>84</v>
      </c>
      <c r="P32" t="s">
        <v>84</v>
      </c>
      <c r="Q32">
        <v>1</v>
      </c>
      <c r="Y32">
        <v>1081</v>
      </c>
      <c r="AA32">
        <v>0</v>
      </c>
      <c r="AB32">
        <v>0</v>
      </c>
      <c r="AC32">
        <v>0</v>
      </c>
      <c r="AD32">
        <v>8.3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1081</v>
      </c>
      <c r="AV32">
        <v>1</v>
      </c>
      <c r="AW32">
        <v>2</v>
      </c>
      <c r="AX32">
        <v>16875466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</row>
    <row r="33" spans="1:75" ht="12.75">
      <c r="A33">
        <f>ROW(Source!A27)</f>
        <v>27</v>
      </c>
      <c r="B33">
        <v>16875445</v>
      </c>
      <c r="C33">
        <v>16875443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26</v>
      </c>
      <c r="K33" t="s">
        <v>87</v>
      </c>
      <c r="L33">
        <v>608254</v>
      </c>
      <c r="N33">
        <v>1013</v>
      </c>
      <c r="O33" t="s">
        <v>88</v>
      </c>
      <c r="P33" t="s">
        <v>88</v>
      </c>
      <c r="Q33">
        <v>1</v>
      </c>
      <c r="Y33">
        <v>132.3</v>
      </c>
      <c r="AA33">
        <v>0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132.3</v>
      </c>
      <c r="AV33">
        <v>2</v>
      </c>
      <c r="AW33">
        <v>2</v>
      </c>
      <c r="AX33">
        <v>16875467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</row>
    <row r="34" spans="1:75" ht="12.75">
      <c r="A34">
        <f>ROW(Source!A27)</f>
        <v>27</v>
      </c>
      <c r="B34">
        <v>16875446</v>
      </c>
      <c r="C34">
        <v>16875443</v>
      </c>
      <c r="D34">
        <v>8863352</v>
      </c>
      <c r="E34">
        <v>1</v>
      </c>
      <c r="F34">
        <v>1</v>
      </c>
      <c r="G34">
        <v>1</v>
      </c>
      <c r="H34">
        <v>2</v>
      </c>
      <c r="I34" t="s">
        <v>89</v>
      </c>
      <c r="J34" t="s">
        <v>90</v>
      </c>
      <c r="K34" t="s">
        <v>91</v>
      </c>
      <c r="L34">
        <v>1480</v>
      </c>
      <c r="N34">
        <v>1013</v>
      </c>
      <c r="O34" t="s">
        <v>92</v>
      </c>
      <c r="P34" t="s">
        <v>93</v>
      </c>
      <c r="Q34">
        <v>1</v>
      </c>
      <c r="Y34">
        <v>39.7</v>
      </c>
      <c r="AA34">
        <v>0</v>
      </c>
      <c r="AB34">
        <v>193.1</v>
      </c>
      <c r="AC34">
        <v>31.18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39.7</v>
      </c>
      <c r="AV34">
        <v>0</v>
      </c>
      <c r="AW34">
        <v>2</v>
      </c>
      <c r="AX34">
        <v>16875468</v>
      </c>
      <c r="AY34">
        <v>2</v>
      </c>
      <c r="AZ34">
        <v>4096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</row>
    <row r="35" spans="1:75" ht="12.75">
      <c r="A35">
        <f>ROW(Source!A27)</f>
        <v>27</v>
      </c>
      <c r="B35">
        <v>16875447</v>
      </c>
      <c r="C35">
        <v>16875443</v>
      </c>
      <c r="D35">
        <v>8863496</v>
      </c>
      <c r="E35">
        <v>1</v>
      </c>
      <c r="F35">
        <v>1</v>
      </c>
      <c r="G35">
        <v>1</v>
      </c>
      <c r="H35">
        <v>2</v>
      </c>
      <c r="I35" t="s">
        <v>98</v>
      </c>
      <c r="J35" t="s">
        <v>168</v>
      </c>
      <c r="K35" t="s">
        <v>100</v>
      </c>
      <c r="L35">
        <v>1368</v>
      </c>
      <c r="N35">
        <v>1011</v>
      </c>
      <c r="O35" t="s">
        <v>101</v>
      </c>
      <c r="P35" t="s">
        <v>101</v>
      </c>
      <c r="Q35">
        <v>1</v>
      </c>
      <c r="Y35">
        <v>23.3</v>
      </c>
      <c r="AA35">
        <v>0</v>
      </c>
      <c r="AB35">
        <v>1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23.3</v>
      </c>
      <c r="AV35">
        <v>0</v>
      </c>
      <c r="AW35">
        <v>2</v>
      </c>
      <c r="AX35">
        <v>16875469</v>
      </c>
      <c r="AY35">
        <v>2</v>
      </c>
      <c r="AZ35">
        <v>4096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</row>
    <row r="36" spans="1:75" ht="12.75">
      <c r="A36">
        <f>ROW(Source!A27)</f>
        <v>27</v>
      </c>
      <c r="B36">
        <v>16875448</v>
      </c>
      <c r="C36">
        <v>16875443</v>
      </c>
      <c r="D36">
        <v>8865126</v>
      </c>
      <c r="E36">
        <v>1</v>
      </c>
      <c r="F36">
        <v>1</v>
      </c>
      <c r="G36">
        <v>1</v>
      </c>
      <c r="H36">
        <v>2</v>
      </c>
      <c r="I36" t="s">
        <v>102</v>
      </c>
      <c r="J36" t="s">
        <v>169</v>
      </c>
      <c r="K36" t="s">
        <v>104</v>
      </c>
      <c r="L36">
        <v>1480</v>
      </c>
      <c r="N36">
        <v>1013</v>
      </c>
      <c r="O36" t="s">
        <v>92</v>
      </c>
      <c r="P36" t="s">
        <v>93</v>
      </c>
      <c r="Q36">
        <v>1</v>
      </c>
      <c r="Y36">
        <v>90.6</v>
      </c>
      <c r="AA36">
        <v>0</v>
      </c>
      <c r="AB36">
        <v>70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90.6</v>
      </c>
      <c r="AV36">
        <v>0</v>
      </c>
      <c r="AW36">
        <v>2</v>
      </c>
      <c r="AX36">
        <v>16875470</v>
      </c>
      <c r="AY36">
        <v>2</v>
      </c>
      <c r="AZ36">
        <v>4096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</row>
    <row r="37" spans="1:75" ht="12.75">
      <c r="A37">
        <f>ROW(Source!A27)</f>
        <v>27</v>
      </c>
      <c r="B37">
        <v>16875449</v>
      </c>
      <c r="C37">
        <v>16875443</v>
      </c>
      <c r="D37">
        <v>8865146</v>
      </c>
      <c r="E37">
        <v>1</v>
      </c>
      <c r="F37">
        <v>1</v>
      </c>
      <c r="G37">
        <v>1</v>
      </c>
      <c r="H37">
        <v>2</v>
      </c>
      <c r="I37" t="s">
        <v>94</v>
      </c>
      <c r="J37" t="s">
        <v>95</v>
      </c>
      <c r="K37" t="s">
        <v>96</v>
      </c>
      <c r="L37">
        <v>1480</v>
      </c>
      <c r="N37">
        <v>1013</v>
      </c>
      <c r="O37" t="s">
        <v>92</v>
      </c>
      <c r="P37" t="s">
        <v>93</v>
      </c>
      <c r="Q37">
        <v>1</v>
      </c>
      <c r="Y37">
        <v>18.33</v>
      </c>
      <c r="AA37">
        <v>0</v>
      </c>
      <c r="AB37">
        <v>4.5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18.33</v>
      </c>
      <c r="AV37">
        <v>0</v>
      </c>
      <c r="AW37">
        <v>2</v>
      </c>
      <c r="AX37">
        <v>16875471</v>
      </c>
      <c r="AY37">
        <v>2</v>
      </c>
      <c r="AZ37">
        <v>4096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</row>
    <row r="38" spans="1:75" ht="12.75">
      <c r="A38">
        <f>ROW(Source!A27)</f>
        <v>27</v>
      </c>
      <c r="B38">
        <v>16875450</v>
      </c>
      <c r="C38">
        <v>16875443</v>
      </c>
      <c r="D38">
        <v>8865172</v>
      </c>
      <c r="E38">
        <v>1</v>
      </c>
      <c r="F38">
        <v>1</v>
      </c>
      <c r="G38">
        <v>1</v>
      </c>
      <c r="H38">
        <v>2</v>
      </c>
      <c r="I38" t="s">
        <v>109</v>
      </c>
      <c r="J38" t="s">
        <v>170</v>
      </c>
      <c r="K38" t="s">
        <v>111</v>
      </c>
      <c r="L38">
        <v>1368</v>
      </c>
      <c r="N38">
        <v>1011</v>
      </c>
      <c r="O38" t="s">
        <v>101</v>
      </c>
      <c r="P38" t="s">
        <v>101</v>
      </c>
      <c r="Q38">
        <v>1</v>
      </c>
      <c r="Y38">
        <v>22.4</v>
      </c>
      <c r="AA38">
        <v>0</v>
      </c>
      <c r="AB38">
        <v>597.1</v>
      </c>
      <c r="AC38">
        <v>23.2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22.4</v>
      </c>
      <c r="AV38">
        <v>0</v>
      </c>
      <c r="AW38">
        <v>2</v>
      </c>
      <c r="AX38">
        <v>16875472</v>
      </c>
      <c r="AY38">
        <v>2</v>
      </c>
      <c r="AZ38">
        <v>4096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</row>
    <row r="39" spans="1:75" ht="12.75">
      <c r="A39">
        <f>ROW(Source!A27)</f>
        <v>27</v>
      </c>
      <c r="B39">
        <v>16875451</v>
      </c>
      <c r="C39">
        <v>16875443</v>
      </c>
      <c r="D39">
        <v>8865176</v>
      </c>
      <c r="E39">
        <v>1</v>
      </c>
      <c r="F39">
        <v>1</v>
      </c>
      <c r="G39">
        <v>1</v>
      </c>
      <c r="H39">
        <v>2</v>
      </c>
      <c r="I39" t="s">
        <v>171</v>
      </c>
      <c r="J39" t="s">
        <v>172</v>
      </c>
      <c r="K39" t="s">
        <v>173</v>
      </c>
      <c r="L39">
        <v>1480</v>
      </c>
      <c r="N39">
        <v>1013</v>
      </c>
      <c r="O39" t="s">
        <v>92</v>
      </c>
      <c r="P39" t="s">
        <v>93</v>
      </c>
      <c r="Q39">
        <v>1</v>
      </c>
      <c r="Y39">
        <v>32.5</v>
      </c>
      <c r="AA39">
        <v>0</v>
      </c>
      <c r="AB39">
        <v>6.4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32.5</v>
      </c>
      <c r="AV39">
        <v>0</v>
      </c>
      <c r="AW39">
        <v>2</v>
      </c>
      <c r="AX39">
        <v>16875473</v>
      </c>
      <c r="AY39">
        <v>2</v>
      </c>
      <c r="AZ39">
        <v>4096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</row>
    <row r="40" spans="1:75" ht="12.75">
      <c r="A40">
        <f>ROW(Source!A27)</f>
        <v>27</v>
      </c>
      <c r="B40">
        <v>16875452</v>
      </c>
      <c r="C40">
        <v>16875443</v>
      </c>
      <c r="D40">
        <v>8865179</v>
      </c>
      <c r="E40">
        <v>1</v>
      </c>
      <c r="F40">
        <v>1</v>
      </c>
      <c r="G40">
        <v>1</v>
      </c>
      <c r="H40">
        <v>2</v>
      </c>
      <c r="I40" t="s">
        <v>112</v>
      </c>
      <c r="J40" t="s">
        <v>174</v>
      </c>
      <c r="K40" t="s">
        <v>114</v>
      </c>
      <c r="L40">
        <v>1480</v>
      </c>
      <c r="N40">
        <v>1013</v>
      </c>
      <c r="O40" t="s">
        <v>92</v>
      </c>
      <c r="P40" t="s">
        <v>93</v>
      </c>
      <c r="Q40">
        <v>1</v>
      </c>
      <c r="Y40">
        <v>0.25</v>
      </c>
      <c r="AA40">
        <v>0</v>
      </c>
      <c r="AB40">
        <v>3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0.25</v>
      </c>
      <c r="AV40">
        <v>0</v>
      </c>
      <c r="AW40">
        <v>2</v>
      </c>
      <c r="AX40">
        <v>16875474</v>
      </c>
      <c r="AY40">
        <v>2</v>
      </c>
      <c r="AZ40">
        <v>4096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</row>
    <row r="41" spans="1:75" ht="12.75">
      <c r="A41">
        <f>ROW(Source!A27)</f>
        <v>27</v>
      </c>
      <c r="B41">
        <v>16875453</v>
      </c>
      <c r="C41">
        <v>16875443</v>
      </c>
      <c r="D41">
        <v>8865184</v>
      </c>
      <c r="E41">
        <v>1</v>
      </c>
      <c r="F41">
        <v>1</v>
      </c>
      <c r="G41">
        <v>1</v>
      </c>
      <c r="H41">
        <v>2</v>
      </c>
      <c r="I41" t="s">
        <v>115</v>
      </c>
      <c r="J41" t="s">
        <v>174</v>
      </c>
      <c r="K41" t="s">
        <v>117</v>
      </c>
      <c r="L41">
        <v>1480</v>
      </c>
      <c r="N41">
        <v>1013</v>
      </c>
      <c r="O41" t="s">
        <v>92</v>
      </c>
      <c r="P41" t="s">
        <v>93</v>
      </c>
      <c r="Q41">
        <v>1</v>
      </c>
      <c r="Y41">
        <v>0.25</v>
      </c>
      <c r="AA41">
        <v>0</v>
      </c>
      <c r="AB41">
        <v>20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0.25</v>
      </c>
      <c r="AV41">
        <v>0</v>
      </c>
      <c r="AW41">
        <v>2</v>
      </c>
      <c r="AX41">
        <v>16875475</v>
      </c>
      <c r="AY41">
        <v>2</v>
      </c>
      <c r="AZ41">
        <v>4096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</row>
    <row r="42" spans="1:75" ht="12.75">
      <c r="A42">
        <f>ROW(Source!A27)</f>
        <v>27</v>
      </c>
      <c r="B42">
        <v>16875454</v>
      </c>
      <c r="C42">
        <v>16875443</v>
      </c>
      <c r="D42">
        <v>8865189</v>
      </c>
      <c r="E42">
        <v>1</v>
      </c>
      <c r="F42">
        <v>1</v>
      </c>
      <c r="G42">
        <v>1</v>
      </c>
      <c r="H42">
        <v>2</v>
      </c>
      <c r="I42" t="s">
        <v>175</v>
      </c>
      <c r="J42" t="s">
        <v>174</v>
      </c>
      <c r="K42" t="s">
        <v>176</v>
      </c>
      <c r="L42">
        <v>1480</v>
      </c>
      <c r="N42">
        <v>1013</v>
      </c>
      <c r="O42" t="s">
        <v>92</v>
      </c>
      <c r="P42" t="s">
        <v>93</v>
      </c>
      <c r="Q42">
        <v>1</v>
      </c>
      <c r="Y42">
        <v>25.75</v>
      </c>
      <c r="AA42">
        <v>0</v>
      </c>
      <c r="AB42">
        <v>0.72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25.75</v>
      </c>
      <c r="AV42">
        <v>0</v>
      </c>
      <c r="AW42">
        <v>2</v>
      </c>
      <c r="AX42">
        <v>16875476</v>
      </c>
      <c r="AY42">
        <v>2</v>
      </c>
      <c r="AZ42">
        <v>4096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</row>
    <row r="43" spans="1:75" ht="12.75">
      <c r="A43">
        <f>ROW(Source!A27)</f>
        <v>27</v>
      </c>
      <c r="B43">
        <v>16875455</v>
      </c>
      <c r="C43">
        <v>16875443</v>
      </c>
      <c r="D43">
        <v>8865194</v>
      </c>
      <c r="E43">
        <v>1</v>
      </c>
      <c r="F43">
        <v>1</v>
      </c>
      <c r="G43">
        <v>1</v>
      </c>
      <c r="H43">
        <v>2</v>
      </c>
      <c r="I43" t="s">
        <v>118</v>
      </c>
      <c r="J43" t="s">
        <v>174</v>
      </c>
      <c r="K43" t="s">
        <v>120</v>
      </c>
      <c r="L43">
        <v>1480</v>
      </c>
      <c r="N43">
        <v>1013</v>
      </c>
      <c r="O43" t="s">
        <v>92</v>
      </c>
      <c r="P43" t="s">
        <v>93</v>
      </c>
      <c r="Q43">
        <v>1</v>
      </c>
      <c r="Y43">
        <v>19.6</v>
      </c>
      <c r="AA43">
        <v>0</v>
      </c>
      <c r="AB43">
        <v>0.5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19.6</v>
      </c>
      <c r="AV43">
        <v>0</v>
      </c>
      <c r="AW43">
        <v>2</v>
      </c>
      <c r="AX43">
        <v>16875477</v>
      </c>
      <c r="AY43">
        <v>2</v>
      </c>
      <c r="AZ43">
        <v>4096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</row>
    <row r="44" spans="1:75" ht="12.75">
      <c r="A44">
        <f>ROW(Source!A27)</f>
        <v>27</v>
      </c>
      <c r="B44">
        <v>16875456</v>
      </c>
      <c r="C44">
        <v>16875443</v>
      </c>
      <c r="D44">
        <v>8800604</v>
      </c>
      <c r="E44">
        <v>1</v>
      </c>
      <c r="F44">
        <v>1</v>
      </c>
      <c r="G44">
        <v>1</v>
      </c>
      <c r="H44">
        <v>3</v>
      </c>
      <c r="I44" t="s">
        <v>177</v>
      </c>
      <c r="J44" t="s">
        <v>178</v>
      </c>
      <c r="K44" t="s">
        <v>179</v>
      </c>
      <c r="L44">
        <v>1348</v>
      </c>
      <c r="N44">
        <v>1009</v>
      </c>
      <c r="O44" t="s">
        <v>134</v>
      </c>
      <c r="P44" t="s">
        <v>134</v>
      </c>
      <c r="Q44">
        <v>1000</v>
      </c>
      <c r="Y44">
        <v>0.068</v>
      </c>
      <c r="AA44">
        <v>2457.8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0.068</v>
      </c>
      <c r="AV44">
        <v>0</v>
      </c>
      <c r="AW44">
        <v>2</v>
      </c>
      <c r="AX44">
        <v>16875478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</row>
    <row r="45" spans="1:75" ht="12.75">
      <c r="A45">
        <f>ROW(Source!A27)</f>
        <v>27</v>
      </c>
      <c r="B45">
        <v>16875457</v>
      </c>
      <c r="C45">
        <v>16875443</v>
      </c>
      <c r="D45">
        <v>8808942</v>
      </c>
      <c r="E45">
        <v>1</v>
      </c>
      <c r="F45">
        <v>1</v>
      </c>
      <c r="G45">
        <v>1</v>
      </c>
      <c r="H45">
        <v>3</v>
      </c>
      <c r="I45" t="s">
        <v>180</v>
      </c>
      <c r="J45" t="s">
        <v>181</v>
      </c>
      <c r="K45" t="s">
        <v>182</v>
      </c>
      <c r="L45">
        <v>1348</v>
      </c>
      <c r="N45">
        <v>1009</v>
      </c>
      <c r="O45" t="s">
        <v>134</v>
      </c>
      <c r="P45" t="s">
        <v>134</v>
      </c>
      <c r="Q45">
        <v>1000</v>
      </c>
      <c r="Y45">
        <v>5.72</v>
      </c>
      <c r="AA45">
        <v>7394.6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5.72</v>
      </c>
      <c r="AV45">
        <v>0</v>
      </c>
      <c r="AW45">
        <v>2</v>
      </c>
      <c r="AX45">
        <v>16875479</v>
      </c>
      <c r="AY45">
        <v>1</v>
      </c>
      <c r="AZ45">
        <v>0</v>
      </c>
      <c r="BA45">
        <v>45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</row>
    <row r="46" spans="1:75" ht="12.75">
      <c r="A46">
        <f>ROW(Source!A27)</f>
        <v>27</v>
      </c>
      <c r="B46">
        <v>16875458</v>
      </c>
      <c r="C46">
        <v>16875443</v>
      </c>
      <c r="D46">
        <v>8809220</v>
      </c>
      <c r="E46">
        <v>1</v>
      </c>
      <c r="F46">
        <v>1</v>
      </c>
      <c r="G46">
        <v>1</v>
      </c>
      <c r="H46">
        <v>3</v>
      </c>
      <c r="I46" t="s">
        <v>183</v>
      </c>
      <c r="J46" t="s">
        <v>184</v>
      </c>
      <c r="K46" t="s">
        <v>185</v>
      </c>
      <c r="L46">
        <v>1356</v>
      </c>
      <c r="N46">
        <v>1010</v>
      </c>
      <c r="O46" t="s">
        <v>127</v>
      </c>
      <c r="P46" t="s">
        <v>127</v>
      </c>
      <c r="Q46">
        <v>1000</v>
      </c>
      <c r="Y46">
        <v>3.68</v>
      </c>
      <c r="AA46">
        <v>1620.85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3.68</v>
      </c>
      <c r="AV46">
        <v>0</v>
      </c>
      <c r="AW46">
        <v>2</v>
      </c>
      <c r="AX46">
        <v>16875480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</row>
    <row r="47" spans="1:75" ht="12.75">
      <c r="A47">
        <f>ROW(Source!A27)</f>
        <v>27</v>
      </c>
      <c r="B47">
        <v>16875459</v>
      </c>
      <c r="C47">
        <v>16875443</v>
      </c>
      <c r="D47">
        <v>8809226</v>
      </c>
      <c r="E47">
        <v>1</v>
      </c>
      <c r="F47">
        <v>1</v>
      </c>
      <c r="G47">
        <v>1</v>
      </c>
      <c r="H47">
        <v>3</v>
      </c>
      <c r="I47" t="s">
        <v>45</v>
      </c>
      <c r="J47" t="s">
        <v>48</v>
      </c>
      <c r="K47" t="s">
        <v>46</v>
      </c>
      <c r="L47">
        <v>1301</v>
      </c>
      <c r="N47">
        <v>1003</v>
      </c>
      <c r="O47" t="s">
        <v>47</v>
      </c>
      <c r="P47" t="s">
        <v>47</v>
      </c>
      <c r="Q47">
        <v>1</v>
      </c>
      <c r="Y47">
        <v>-2000</v>
      </c>
      <c r="AA47">
        <v>351.2</v>
      </c>
      <c r="AB47">
        <v>0</v>
      </c>
      <c r="AC47">
        <v>0</v>
      </c>
      <c r="AD47">
        <v>0</v>
      </c>
      <c r="AN47">
        <v>0</v>
      </c>
      <c r="AO47">
        <v>1</v>
      </c>
      <c r="AP47">
        <v>0</v>
      </c>
      <c r="AQ47">
        <v>0</v>
      </c>
      <c r="AR47">
        <v>0</v>
      </c>
      <c r="AT47">
        <v>-2000</v>
      </c>
      <c r="AV47">
        <v>0</v>
      </c>
      <c r="AW47">
        <v>2</v>
      </c>
      <c r="AX47">
        <v>16875481</v>
      </c>
      <c r="AY47">
        <v>1</v>
      </c>
      <c r="AZ47">
        <v>0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</row>
    <row r="48" spans="1:75" ht="12.75">
      <c r="A48">
        <f>ROW(Source!A27)</f>
        <v>27</v>
      </c>
      <c r="B48">
        <v>16875460</v>
      </c>
      <c r="C48">
        <v>16875443</v>
      </c>
      <c r="D48">
        <v>8809230</v>
      </c>
      <c r="E48">
        <v>1</v>
      </c>
      <c r="F48">
        <v>1</v>
      </c>
      <c r="G48">
        <v>1</v>
      </c>
      <c r="H48">
        <v>3</v>
      </c>
      <c r="I48" t="s">
        <v>186</v>
      </c>
      <c r="J48" t="s">
        <v>187</v>
      </c>
      <c r="K48" t="s">
        <v>188</v>
      </c>
      <c r="L48">
        <v>1354</v>
      </c>
      <c r="N48">
        <v>1010</v>
      </c>
      <c r="O48" t="s">
        <v>150</v>
      </c>
      <c r="P48" t="s">
        <v>150</v>
      </c>
      <c r="Q48">
        <v>1</v>
      </c>
      <c r="Y48">
        <v>1840</v>
      </c>
      <c r="AA48">
        <v>287.6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1840</v>
      </c>
      <c r="AV48">
        <v>0</v>
      </c>
      <c r="AW48">
        <v>2</v>
      </c>
      <c r="AX48">
        <v>16875482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</row>
    <row r="49" spans="1:75" ht="12.75">
      <c r="A49">
        <f>ROW(Source!A27)</f>
        <v>27</v>
      </c>
      <c r="B49">
        <v>16875461</v>
      </c>
      <c r="C49">
        <v>16875443</v>
      </c>
      <c r="D49">
        <v>8809242</v>
      </c>
      <c r="E49">
        <v>1</v>
      </c>
      <c r="F49">
        <v>1</v>
      </c>
      <c r="G49">
        <v>1</v>
      </c>
      <c r="H49">
        <v>3</v>
      </c>
      <c r="I49" t="s">
        <v>135</v>
      </c>
      <c r="J49" t="s">
        <v>136</v>
      </c>
      <c r="K49" t="s">
        <v>137</v>
      </c>
      <c r="L49">
        <v>1348</v>
      </c>
      <c r="N49">
        <v>1009</v>
      </c>
      <c r="O49" t="s">
        <v>134</v>
      </c>
      <c r="P49" t="s">
        <v>134</v>
      </c>
      <c r="Q49">
        <v>1000</v>
      </c>
      <c r="Y49">
        <v>0.67</v>
      </c>
      <c r="AA49">
        <v>10424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0.67</v>
      </c>
      <c r="AV49">
        <v>0</v>
      </c>
      <c r="AW49">
        <v>2</v>
      </c>
      <c r="AX49">
        <v>16875483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</row>
    <row r="50" spans="1:75" ht="12.75">
      <c r="A50">
        <f>ROW(Source!A27)</f>
        <v>27</v>
      </c>
      <c r="B50">
        <v>16875462</v>
      </c>
      <c r="C50">
        <v>16875443</v>
      </c>
      <c r="D50">
        <v>8809252</v>
      </c>
      <c r="E50">
        <v>1</v>
      </c>
      <c r="F50">
        <v>1</v>
      </c>
      <c r="G50">
        <v>1</v>
      </c>
      <c r="H50">
        <v>3</v>
      </c>
      <c r="I50" t="s">
        <v>144</v>
      </c>
      <c r="J50" t="s">
        <v>145</v>
      </c>
      <c r="K50" t="s">
        <v>146</v>
      </c>
      <c r="L50">
        <v>1348</v>
      </c>
      <c r="N50">
        <v>1009</v>
      </c>
      <c r="O50" t="s">
        <v>134</v>
      </c>
      <c r="P50" t="s">
        <v>134</v>
      </c>
      <c r="Q50">
        <v>1000</v>
      </c>
      <c r="Y50">
        <v>0.06</v>
      </c>
      <c r="AA50">
        <v>11496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0.06</v>
      </c>
      <c r="AV50">
        <v>0</v>
      </c>
      <c r="AW50">
        <v>2</v>
      </c>
      <c r="AX50">
        <v>16875484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</row>
    <row r="51" spans="1:75" ht="12.75">
      <c r="A51">
        <f>ROW(Source!A27)</f>
        <v>27</v>
      </c>
      <c r="B51">
        <v>16875463</v>
      </c>
      <c r="C51">
        <v>16875443</v>
      </c>
      <c r="D51">
        <v>8809258</v>
      </c>
      <c r="E51">
        <v>1</v>
      </c>
      <c r="F51">
        <v>1</v>
      </c>
      <c r="G51">
        <v>1</v>
      </c>
      <c r="H51">
        <v>3</v>
      </c>
      <c r="I51" t="s">
        <v>147</v>
      </c>
      <c r="J51" t="s">
        <v>148</v>
      </c>
      <c r="K51" t="s">
        <v>149</v>
      </c>
      <c r="L51">
        <v>1354</v>
      </c>
      <c r="N51">
        <v>1010</v>
      </c>
      <c r="O51" t="s">
        <v>150</v>
      </c>
      <c r="P51" t="s">
        <v>150</v>
      </c>
      <c r="Q51">
        <v>1</v>
      </c>
      <c r="Y51">
        <v>320</v>
      </c>
      <c r="AA51">
        <v>145.3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320</v>
      </c>
      <c r="AV51">
        <v>0</v>
      </c>
      <c r="AW51">
        <v>2</v>
      </c>
      <c r="AX51">
        <v>16875485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</row>
    <row r="52" spans="1:75" ht="12.75">
      <c r="A52">
        <f>ROW(Source!A27)</f>
        <v>27</v>
      </c>
      <c r="B52">
        <v>16875464</v>
      </c>
      <c r="C52">
        <v>16875443</v>
      </c>
      <c r="D52">
        <v>8809260</v>
      </c>
      <c r="E52">
        <v>1</v>
      </c>
      <c r="F52">
        <v>1</v>
      </c>
      <c r="G52">
        <v>1</v>
      </c>
      <c r="H52">
        <v>3</v>
      </c>
      <c r="I52" t="s">
        <v>189</v>
      </c>
      <c r="J52" t="s">
        <v>190</v>
      </c>
      <c r="K52" t="s">
        <v>191</v>
      </c>
      <c r="L52">
        <v>1354</v>
      </c>
      <c r="N52">
        <v>1010</v>
      </c>
      <c r="O52" t="s">
        <v>150</v>
      </c>
      <c r="P52" t="s">
        <v>150</v>
      </c>
      <c r="Q52">
        <v>1</v>
      </c>
      <c r="Y52">
        <v>3680</v>
      </c>
      <c r="AA52">
        <v>31.5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3680</v>
      </c>
      <c r="AV52">
        <v>0</v>
      </c>
      <c r="AW52">
        <v>2</v>
      </c>
      <c r="AX52">
        <v>16875486</v>
      </c>
      <c r="AY52">
        <v>1</v>
      </c>
      <c r="AZ52">
        <v>0</v>
      </c>
      <c r="BA52">
        <v>52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</row>
    <row r="53" spans="1:75" ht="12.75">
      <c r="A53">
        <f>ROW(Source!A27)</f>
        <v>27</v>
      </c>
      <c r="B53">
        <v>16875465</v>
      </c>
      <c r="C53">
        <v>16875443</v>
      </c>
      <c r="D53">
        <v>8809274</v>
      </c>
      <c r="E53">
        <v>1</v>
      </c>
      <c r="F53">
        <v>1</v>
      </c>
      <c r="G53">
        <v>1</v>
      </c>
      <c r="H53">
        <v>3</v>
      </c>
      <c r="I53" t="s">
        <v>192</v>
      </c>
      <c r="J53" t="s">
        <v>193</v>
      </c>
      <c r="K53" t="s">
        <v>194</v>
      </c>
      <c r="L53">
        <v>1354</v>
      </c>
      <c r="N53">
        <v>1010</v>
      </c>
      <c r="O53" t="s">
        <v>150</v>
      </c>
      <c r="P53" t="s">
        <v>150</v>
      </c>
      <c r="Q53">
        <v>1</v>
      </c>
      <c r="Y53">
        <v>3680</v>
      </c>
      <c r="AA53">
        <v>4.6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3680</v>
      </c>
      <c r="AV53">
        <v>0</v>
      </c>
      <c r="AW53">
        <v>2</v>
      </c>
      <c r="AX53">
        <v>16875487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53"/>
  <sheetViews>
    <sheetView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16875326</v>
      </c>
      <c r="C1">
        <v>16875324</v>
      </c>
      <c r="D1">
        <v>121609</v>
      </c>
      <c r="E1">
        <v>1</v>
      </c>
      <c r="F1">
        <v>1</v>
      </c>
      <c r="G1">
        <v>1</v>
      </c>
      <c r="H1">
        <v>1</v>
      </c>
      <c r="I1" t="s">
        <v>82</v>
      </c>
      <c r="K1" t="s">
        <v>83</v>
      </c>
      <c r="L1">
        <v>1369</v>
      </c>
      <c r="N1">
        <v>1013</v>
      </c>
      <c r="O1" t="s">
        <v>84</v>
      </c>
      <c r="P1" t="s">
        <v>84</v>
      </c>
      <c r="Q1">
        <v>1</v>
      </c>
      <c r="X1">
        <v>278</v>
      </c>
      <c r="Y1">
        <v>0</v>
      </c>
      <c r="Z1">
        <v>0</v>
      </c>
      <c r="AA1">
        <v>0</v>
      </c>
      <c r="AB1">
        <v>8.38</v>
      </c>
      <c r="AC1">
        <v>0</v>
      </c>
      <c r="AD1">
        <v>1</v>
      </c>
      <c r="AE1">
        <v>1</v>
      </c>
      <c r="AG1">
        <v>278</v>
      </c>
      <c r="AH1">
        <v>2</v>
      </c>
      <c r="AI1">
        <v>16875325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ROW(Source!A25)</f>
        <v>25</v>
      </c>
      <c r="B2">
        <v>16875332</v>
      </c>
      <c r="C2">
        <v>16875327</v>
      </c>
      <c r="D2">
        <v>121589</v>
      </c>
      <c r="E2">
        <v>1</v>
      </c>
      <c r="F2">
        <v>1</v>
      </c>
      <c r="G2">
        <v>1</v>
      </c>
      <c r="H2">
        <v>1</v>
      </c>
      <c r="I2" t="s">
        <v>85</v>
      </c>
      <c r="K2" t="s">
        <v>86</v>
      </c>
      <c r="L2">
        <v>1369</v>
      </c>
      <c r="N2">
        <v>1013</v>
      </c>
      <c r="O2" t="s">
        <v>84</v>
      </c>
      <c r="P2" t="s">
        <v>84</v>
      </c>
      <c r="Q2">
        <v>1</v>
      </c>
      <c r="X2">
        <v>1523</v>
      </c>
      <c r="Y2">
        <v>0</v>
      </c>
      <c r="Z2">
        <v>0</v>
      </c>
      <c r="AA2">
        <v>0</v>
      </c>
      <c r="AB2">
        <v>7.85</v>
      </c>
      <c r="AC2">
        <v>0</v>
      </c>
      <c r="AD2">
        <v>1</v>
      </c>
      <c r="AE2">
        <v>1</v>
      </c>
      <c r="AG2">
        <v>1523</v>
      </c>
      <c r="AH2">
        <v>2</v>
      </c>
      <c r="AI2">
        <v>16875328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ROW(Source!A25)</f>
        <v>25</v>
      </c>
      <c r="B3">
        <v>16875333</v>
      </c>
      <c r="C3">
        <v>16875327</v>
      </c>
      <c r="D3">
        <v>121548</v>
      </c>
      <c r="E3">
        <v>1</v>
      </c>
      <c r="F3">
        <v>1</v>
      </c>
      <c r="G3">
        <v>1</v>
      </c>
      <c r="H3">
        <v>1</v>
      </c>
      <c r="I3" t="s">
        <v>26</v>
      </c>
      <c r="K3" t="s">
        <v>87</v>
      </c>
      <c r="L3">
        <v>608254</v>
      </c>
      <c r="N3">
        <v>1013</v>
      </c>
      <c r="O3" t="s">
        <v>88</v>
      </c>
      <c r="P3" t="s">
        <v>88</v>
      </c>
      <c r="Q3">
        <v>1</v>
      </c>
      <c r="X3">
        <v>43.3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G3">
        <v>43.3</v>
      </c>
      <c r="AH3">
        <v>2</v>
      </c>
      <c r="AI3">
        <v>16875329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16875334</v>
      </c>
      <c r="C4">
        <v>16875327</v>
      </c>
      <c r="D4">
        <v>8863352</v>
      </c>
      <c r="E4">
        <v>1</v>
      </c>
      <c r="F4">
        <v>1</v>
      </c>
      <c r="G4">
        <v>1</v>
      </c>
      <c r="H4">
        <v>2</v>
      </c>
      <c r="I4" t="s">
        <v>89</v>
      </c>
      <c r="J4" t="s">
        <v>90</v>
      </c>
      <c r="K4" t="s">
        <v>91</v>
      </c>
      <c r="L4">
        <v>1480</v>
      </c>
      <c r="N4">
        <v>1013</v>
      </c>
      <c r="O4" t="s">
        <v>92</v>
      </c>
      <c r="P4" t="s">
        <v>93</v>
      </c>
      <c r="Q4">
        <v>1</v>
      </c>
      <c r="X4">
        <v>21.66</v>
      </c>
      <c r="Y4">
        <v>0</v>
      </c>
      <c r="Z4">
        <v>193.1</v>
      </c>
      <c r="AA4">
        <v>31.18</v>
      </c>
      <c r="AB4">
        <v>0</v>
      </c>
      <c r="AC4">
        <v>0</v>
      </c>
      <c r="AD4">
        <v>1</v>
      </c>
      <c r="AE4">
        <v>0</v>
      </c>
      <c r="AF4" t="s">
        <v>20</v>
      </c>
      <c r="AG4">
        <v>24.909</v>
      </c>
      <c r="AH4">
        <v>2</v>
      </c>
      <c r="AI4">
        <v>16875330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ROW(Source!A25)</f>
        <v>25</v>
      </c>
      <c r="B5">
        <v>16875335</v>
      </c>
      <c r="C5">
        <v>16875327</v>
      </c>
      <c r="D5">
        <v>8865146</v>
      </c>
      <c r="E5">
        <v>1</v>
      </c>
      <c r="F5">
        <v>1</v>
      </c>
      <c r="G5">
        <v>1</v>
      </c>
      <c r="H5">
        <v>2</v>
      </c>
      <c r="I5" t="s">
        <v>94</v>
      </c>
      <c r="J5" t="s">
        <v>95</v>
      </c>
      <c r="K5" t="s">
        <v>96</v>
      </c>
      <c r="L5">
        <v>1480</v>
      </c>
      <c r="N5">
        <v>1013</v>
      </c>
      <c r="O5" t="s">
        <v>92</v>
      </c>
      <c r="P5" t="s">
        <v>93</v>
      </c>
      <c r="Q5">
        <v>1</v>
      </c>
      <c r="X5">
        <v>88.29</v>
      </c>
      <c r="Y5">
        <v>0</v>
      </c>
      <c r="Z5">
        <v>4.5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20</v>
      </c>
      <c r="AG5">
        <v>101.5335</v>
      </c>
      <c r="AH5">
        <v>2</v>
      </c>
      <c r="AI5">
        <v>16875331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ROW(Source!A26)</f>
        <v>26</v>
      </c>
      <c r="B6">
        <v>16875363</v>
      </c>
      <c r="C6">
        <v>16875336</v>
      </c>
      <c r="D6">
        <v>121609</v>
      </c>
      <c r="E6">
        <v>1</v>
      </c>
      <c r="F6">
        <v>1</v>
      </c>
      <c r="G6">
        <v>1</v>
      </c>
      <c r="H6">
        <v>1</v>
      </c>
      <c r="I6" t="s">
        <v>82</v>
      </c>
      <c r="K6" t="s">
        <v>83</v>
      </c>
      <c r="L6">
        <v>1369</v>
      </c>
      <c r="N6">
        <v>1013</v>
      </c>
      <c r="O6" t="s">
        <v>84</v>
      </c>
      <c r="P6" t="s">
        <v>84</v>
      </c>
      <c r="Q6">
        <v>1</v>
      </c>
      <c r="X6">
        <v>1215.7</v>
      </c>
      <c r="Y6">
        <v>0</v>
      </c>
      <c r="Z6">
        <v>0</v>
      </c>
      <c r="AA6">
        <v>0</v>
      </c>
      <c r="AB6">
        <v>8.38</v>
      </c>
      <c r="AC6">
        <v>0</v>
      </c>
      <c r="AD6">
        <v>1</v>
      </c>
      <c r="AE6">
        <v>1</v>
      </c>
      <c r="AF6" t="s">
        <v>38</v>
      </c>
      <c r="AG6">
        <v>1398.055</v>
      </c>
      <c r="AH6">
        <v>2</v>
      </c>
      <c r="AI6">
        <v>16875343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ROW(Source!A26)</f>
        <v>26</v>
      </c>
      <c r="B7">
        <v>16875364</v>
      </c>
      <c r="C7">
        <v>16875336</v>
      </c>
      <c r="D7">
        <v>121548</v>
      </c>
      <c r="E7">
        <v>1</v>
      </c>
      <c r="F7">
        <v>1</v>
      </c>
      <c r="G7">
        <v>1</v>
      </c>
      <c r="H7">
        <v>1</v>
      </c>
      <c r="I7" t="s">
        <v>26</v>
      </c>
      <c r="K7" t="s">
        <v>87</v>
      </c>
      <c r="L7">
        <v>608254</v>
      </c>
      <c r="N7">
        <v>1013</v>
      </c>
      <c r="O7" t="s">
        <v>88</v>
      </c>
      <c r="P7" t="s">
        <v>88</v>
      </c>
      <c r="Q7">
        <v>1</v>
      </c>
      <c r="X7">
        <v>205.3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38</v>
      </c>
      <c r="AG7">
        <v>236.095</v>
      </c>
      <c r="AH7">
        <v>2</v>
      </c>
      <c r="AI7">
        <v>16875344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ROW(Source!A26)</f>
        <v>26</v>
      </c>
      <c r="B8">
        <v>16875365</v>
      </c>
      <c r="C8">
        <v>16875336</v>
      </c>
      <c r="D8">
        <v>8863352</v>
      </c>
      <c r="E8">
        <v>1</v>
      </c>
      <c r="F8">
        <v>1</v>
      </c>
      <c r="G8">
        <v>1</v>
      </c>
      <c r="H8">
        <v>2</v>
      </c>
      <c r="I8" t="s">
        <v>89</v>
      </c>
      <c r="J8" t="s">
        <v>97</v>
      </c>
      <c r="K8" t="s">
        <v>91</v>
      </c>
      <c r="L8">
        <v>1480</v>
      </c>
      <c r="N8">
        <v>1013</v>
      </c>
      <c r="O8" t="s">
        <v>92</v>
      </c>
      <c r="P8" t="s">
        <v>93</v>
      </c>
      <c r="Q8">
        <v>1</v>
      </c>
      <c r="X8">
        <v>79.6</v>
      </c>
      <c r="Y8">
        <v>0</v>
      </c>
      <c r="Z8">
        <v>193.1</v>
      </c>
      <c r="AA8">
        <v>31.18</v>
      </c>
      <c r="AB8">
        <v>0</v>
      </c>
      <c r="AC8">
        <v>0</v>
      </c>
      <c r="AD8">
        <v>1</v>
      </c>
      <c r="AE8">
        <v>0</v>
      </c>
      <c r="AF8" t="s">
        <v>38</v>
      </c>
      <c r="AG8">
        <v>91.54</v>
      </c>
      <c r="AH8">
        <v>2</v>
      </c>
      <c r="AI8">
        <v>16875345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ROW(Source!A26)</f>
        <v>26</v>
      </c>
      <c r="B9">
        <v>16875366</v>
      </c>
      <c r="C9">
        <v>16875336</v>
      </c>
      <c r="D9">
        <v>8863496</v>
      </c>
      <c r="E9">
        <v>1</v>
      </c>
      <c r="F9">
        <v>1</v>
      </c>
      <c r="G9">
        <v>1</v>
      </c>
      <c r="H9">
        <v>2</v>
      </c>
      <c r="I9" t="s">
        <v>98</v>
      </c>
      <c r="J9" t="s">
        <v>99</v>
      </c>
      <c r="K9" t="s">
        <v>100</v>
      </c>
      <c r="L9">
        <v>1368</v>
      </c>
      <c r="N9">
        <v>1011</v>
      </c>
      <c r="O9" t="s">
        <v>101</v>
      </c>
      <c r="P9" t="s">
        <v>101</v>
      </c>
      <c r="Q9">
        <v>1</v>
      </c>
      <c r="X9">
        <v>57.12</v>
      </c>
      <c r="Y9">
        <v>0</v>
      </c>
      <c r="Z9">
        <v>1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38</v>
      </c>
      <c r="AG9">
        <v>65.68799999999999</v>
      </c>
      <c r="AH9">
        <v>2</v>
      </c>
      <c r="AI9">
        <v>16875346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ROW(Source!A26)</f>
        <v>26</v>
      </c>
      <c r="B10">
        <v>16875367</v>
      </c>
      <c r="C10">
        <v>16875336</v>
      </c>
      <c r="D10">
        <v>8865126</v>
      </c>
      <c r="E10">
        <v>1</v>
      </c>
      <c r="F10">
        <v>1</v>
      </c>
      <c r="G10">
        <v>1</v>
      </c>
      <c r="H10">
        <v>2</v>
      </c>
      <c r="I10" t="s">
        <v>102</v>
      </c>
      <c r="J10" t="s">
        <v>103</v>
      </c>
      <c r="K10" t="s">
        <v>104</v>
      </c>
      <c r="L10">
        <v>1480</v>
      </c>
      <c r="N10">
        <v>1013</v>
      </c>
      <c r="O10" t="s">
        <v>92</v>
      </c>
      <c r="P10" t="s">
        <v>93</v>
      </c>
      <c r="Q10">
        <v>1</v>
      </c>
      <c r="X10">
        <v>23.19</v>
      </c>
      <c r="Y10">
        <v>0</v>
      </c>
      <c r="Z10">
        <v>70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38</v>
      </c>
      <c r="AG10">
        <v>26.668499999999998</v>
      </c>
      <c r="AH10">
        <v>2</v>
      </c>
      <c r="AI10">
        <v>16875347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ROW(Source!A26)</f>
        <v>26</v>
      </c>
      <c r="B11">
        <v>16875368</v>
      </c>
      <c r="C11">
        <v>16875336</v>
      </c>
      <c r="D11">
        <v>8865146</v>
      </c>
      <c r="E11">
        <v>1</v>
      </c>
      <c r="F11">
        <v>1</v>
      </c>
      <c r="G11">
        <v>1</v>
      </c>
      <c r="H11">
        <v>2</v>
      </c>
      <c r="I11" t="s">
        <v>94</v>
      </c>
      <c r="J11" t="s">
        <v>105</v>
      </c>
      <c r="K11" t="s">
        <v>96</v>
      </c>
      <c r="L11">
        <v>1480</v>
      </c>
      <c r="N11">
        <v>1013</v>
      </c>
      <c r="O11" t="s">
        <v>92</v>
      </c>
      <c r="P11" t="s">
        <v>93</v>
      </c>
      <c r="Q11">
        <v>1</v>
      </c>
      <c r="X11">
        <v>9.37</v>
      </c>
      <c r="Y11">
        <v>0</v>
      </c>
      <c r="Z11">
        <v>4.5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38</v>
      </c>
      <c r="AG11">
        <v>10.775499999999997</v>
      </c>
      <c r="AH11">
        <v>2</v>
      </c>
      <c r="AI11">
        <v>16875348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ROW(Source!A26)</f>
        <v>26</v>
      </c>
      <c r="B12">
        <v>16875369</v>
      </c>
      <c r="C12">
        <v>16875336</v>
      </c>
      <c r="D12">
        <v>8865153</v>
      </c>
      <c r="E12">
        <v>1</v>
      </c>
      <c r="F12">
        <v>1</v>
      </c>
      <c r="G12">
        <v>1</v>
      </c>
      <c r="H12">
        <v>2</v>
      </c>
      <c r="I12" t="s">
        <v>106</v>
      </c>
      <c r="J12" t="s">
        <v>107</v>
      </c>
      <c r="K12" t="s">
        <v>108</v>
      </c>
      <c r="L12">
        <v>1368</v>
      </c>
      <c r="N12">
        <v>1011</v>
      </c>
      <c r="O12" t="s">
        <v>101</v>
      </c>
      <c r="P12" t="s">
        <v>101</v>
      </c>
      <c r="Q12">
        <v>1</v>
      </c>
      <c r="X12">
        <v>502.51</v>
      </c>
      <c r="Y12">
        <v>0</v>
      </c>
      <c r="Z12">
        <v>16.64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38</v>
      </c>
      <c r="AG12">
        <v>577.8865</v>
      </c>
      <c r="AH12">
        <v>2</v>
      </c>
      <c r="AI12">
        <v>16875349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ROW(Source!A26)</f>
        <v>26</v>
      </c>
      <c r="B13">
        <v>16875370</v>
      </c>
      <c r="C13">
        <v>16875336</v>
      </c>
      <c r="D13">
        <v>8865172</v>
      </c>
      <c r="E13">
        <v>1</v>
      </c>
      <c r="F13">
        <v>1</v>
      </c>
      <c r="G13">
        <v>1</v>
      </c>
      <c r="H13">
        <v>2</v>
      </c>
      <c r="I13" t="s">
        <v>109</v>
      </c>
      <c r="J13" t="s">
        <v>110</v>
      </c>
      <c r="K13" t="s">
        <v>111</v>
      </c>
      <c r="L13">
        <v>1368</v>
      </c>
      <c r="N13">
        <v>1011</v>
      </c>
      <c r="O13" t="s">
        <v>101</v>
      </c>
      <c r="P13" t="s">
        <v>101</v>
      </c>
      <c r="Q13">
        <v>1</v>
      </c>
      <c r="X13">
        <v>27.24</v>
      </c>
      <c r="Y13">
        <v>0</v>
      </c>
      <c r="Z13">
        <v>597.1</v>
      </c>
      <c r="AA13">
        <v>23.2</v>
      </c>
      <c r="AB13">
        <v>0</v>
      </c>
      <c r="AC13">
        <v>0</v>
      </c>
      <c r="AD13">
        <v>1</v>
      </c>
      <c r="AE13">
        <v>0</v>
      </c>
      <c r="AF13" t="s">
        <v>38</v>
      </c>
      <c r="AG13">
        <v>31.325999999999997</v>
      </c>
      <c r="AH13">
        <v>2</v>
      </c>
      <c r="AI13">
        <v>16875350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ROW(Source!A26)</f>
        <v>26</v>
      </c>
      <c r="B14">
        <v>16875371</v>
      </c>
      <c r="C14">
        <v>16875336</v>
      </c>
      <c r="D14">
        <v>8865179</v>
      </c>
      <c r="E14">
        <v>1</v>
      </c>
      <c r="F14">
        <v>1</v>
      </c>
      <c r="G14">
        <v>1</v>
      </c>
      <c r="H14">
        <v>2</v>
      </c>
      <c r="I14" t="s">
        <v>112</v>
      </c>
      <c r="J14" t="s">
        <v>113</v>
      </c>
      <c r="K14" t="s">
        <v>114</v>
      </c>
      <c r="L14">
        <v>1480</v>
      </c>
      <c r="N14">
        <v>1013</v>
      </c>
      <c r="O14" t="s">
        <v>92</v>
      </c>
      <c r="P14" t="s">
        <v>93</v>
      </c>
      <c r="Q14">
        <v>1</v>
      </c>
      <c r="X14">
        <v>0.25</v>
      </c>
      <c r="Y14">
        <v>0</v>
      </c>
      <c r="Z14">
        <v>3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38</v>
      </c>
      <c r="AG14">
        <v>0.2875</v>
      </c>
      <c r="AH14">
        <v>2</v>
      </c>
      <c r="AI14">
        <v>16875351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ROW(Source!A26)</f>
        <v>26</v>
      </c>
      <c r="B15">
        <v>16875372</v>
      </c>
      <c r="C15">
        <v>16875336</v>
      </c>
      <c r="D15">
        <v>8865184</v>
      </c>
      <c r="E15">
        <v>1</v>
      </c>
      <c r="F15">
        <v>1</v>
      </c>
      <c r="G15">
        <v>1</v>
      </c>
      <c r="H15">
        <v>2</v>
      </c>
      <c r="I15" t="s">
        <v>115</v>
      </c>
      <c r="J15" t="s">
        <v>116</v>
      </c>
      <c r="K15" t="s">
        <v>117</v>
      </c>
      <c r="L15">
        <v>1480</v>
      </c>
      <c r="N15">
        <v>1013</v>
      </c>
      <c r="O15" t="s">
        <v>92</v>
      </c>
      <c r="P15" t="s">
        <v>93</v>
      </c>
      <c r="Q15">
        <v>1</v>
      </c>
      <c r="X15">
        <v>0.25</v>
      </c>
      <c r="Y15">
        <v>0</v>
      </c>
      <c r="Z15">
        <v>20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38</v>
      </c>
      <c r="AG15">
        <v>0.2875</v>
      </c>
      <c r="AH15">
        <v>2</v>
      </c>
      <c r="AI15">
        <v>16875352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ROW(Source!A26)</f>
        <v>26</v>
      </c>
      <c r="B16">
        <v>16875373</v>
      </c>
      <c r="C16">
        <v>16875336</v>
      </c>
      <c r="D16">
        <v>8865194</v>
      </c>
      <c r="E16">
        <v>1</v>
      </c>
      <c r="F16">
        <v>1</v>
      </c>
      <c r="G16">
        <v>1</v>
      </c>
      <c r="H16">
        <v>2</v>
      </c>
      <c r="I16" t="s">
        <v>118</v>
      </c>
      <c r="J16" t="s">
        <v>119</v>
      </c>
      <c r="K16" t="s">
        <v>120</v>
      </c>
      <c r="L16">
        <v>1480</v>
      </c>
      <c r="N16">
        <v>1013</v>
      </c>
      <c r="O16" t="s">
        <v>92</v>
      </c>
      <c r="P16" t="s">
        <v>93</v>
      </c>
      <c r="Q16">
        <v>1</v>
      </c>
      <c r="X16">
        <v>110.67</v>
      </c>
      <c r="Y16">
        <v>0</v>
      </c>
      <c r="Z16">
        <v>0.5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38</v>
      </c>
      <c r="AG16">
        <v>127.2705</v>
      </c>
      <c r="AH16">
        <v>2</v>
      </c>
      <c r="AI16">
        <v>16875353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16875374</v>
      </c>
      <c r="C17">
        <v>16875336</v>
      </c>
      <c r="D17">
        <v>8865217</v>
      </c>
      <c r="E17">
        <v>1</v>
      </c>
      <c r="F17">
        <v>1</v>
      </c>
      <c r="G17">
        <v>1</v>
      </c>
      <c r="H17">
        <v>2</v>
      </c>
      <c r="I17" t="s">
        <v>121</v>
      </c>
      <c r="J17" t="s">
        <v>122</v>
      </c>
      <c r="K17" t="s">
        <v>123</v>
      </c>
      <c r="L17">
        <v>1480</v>
      </c>
      <c r="N17">
        <v>1013</v>
      </c>
      <c r="O17" t="s">
        <v>92</v>
      </c>
      <c r="P17" t="s">
        <v>93</v>
      </c>
      <c r="Q17">
        <v>1</v>
      </c>
      <c r="X17">
        <v>16.67</v>
      </c>
      <c r="Y17">
        <v>0</v>
      </c>
      <c r="Z17">
        <v>10.4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38</v>
      </c>
      <c r="AG17">
        <v>19.1705</v>
      </c>
      <c r="AH17">
        <v>2</v>
      </c>
      <c r="AI17">
        <v>16875354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16875375</v>
      </c>
      <c r="C18">
        <v>16875336</v>
      </c>
      <c r="D18">
        <v>8809218</v>
      </c>
      <c r="E18">
        <v>1</v>
      </c>
      <c r="F18">
        <v>1</v>
      </c>
      <c r="G18">
        <v>1</v>
      </c>
      <c r="H18">
        <v>3</v>
      </c>
      <c r="I18" t="s">
        <v>124</v>
      </c>
      <c r="J18" t="s">
        <v>125</v>
      </c>
      <c r="K18" t="s">
        <v>126</v>
      </c>
      <c r="L18">
        <v>1356</v>
      </c>
      <c r="N18">
        <v>1010</v>
      </c>
      <c r="O18" t="s">
        <v>127</v>
      </c>
      <c r="P18" t="s">
        <v>127</v>
      </c>
      <c r="Q18">
        <v>1000</v>
      </c>
      <c r="X18">
        <v>7.37</v>
      </c>
      <c r="Y18">
        <v>1219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37</v>
      </c>
      <c r="AG18">
        <v>6.6149435</v>
      </c>
      <c r="AH18">
        <v>2</v>
      </c>
      <c r="AI18">
        <v>16875355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16875376</v>
      </c>
      <c r="C19">
        <v>16875336</v>
      </c>
      <c r="D19">
        <v>8809222</v>
      </c>
      <c r="E19">
        <v>1</v>
      </c>
      <c r="F19">
        <v>1</v>
      </c>
      <c r="G19">
        <v>1</v>
      </c>
      <c r="H19">
        <v>3</v>
      </c>
      <c r="I19" t="s">
        <v>128</v>
      </c>
      <c r="J19" t="s">
        <v>129</v>
      </c>
      <c r="K19" t="s">
        <v>130</v>
      </c>
      <c r="L19">
        <v>1356</v>
      </c>
      <c r="N19">
        <v>1010</v>
      </c>
      <c r="O19" t="s">
        <v>127</v>
      </c>
      <c r="P19" t="s">
        <v>127</v>
      </c>
      <c r="Q19">
        <v>1000</v>
      </c>
      <c r="X19">
        <v>7.37</v>
      </c>
      <c r="Y19">
        <v>1172.84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37</v>
      </c>
      <c r="AG19">
        <v>6.6149435</v>
      </c>
      <c r="AH19">
        <v>2</v>
      </c>
      <c r="AI19">
        <v>16875356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16875377</v>
      </c>
      <c r="C20">
        <v>16875336</v>
      </c>
      <c r="D20">
        <v>8809224</v>
      </c>
      <c r="E20">
        <v>1</v>
      </c>
      <c r="F20">
        <v>1</v>
      </c>
      <c r="G20">
        <v>1</v>
      </c>
      <c r="H20">
        <v>3</v>
      </c>
      <c r="I20" t="s">
        <v>131</v>
      </c>
      <c r="J20" t="s">
        <v>132</v>
      </c>
      <c r="K20" t="s">
        <v>133</v>
      </c>
      <c r="L20">
        <v>1348</v>
      </c>
      <c r="N20">
        <v>1009</v>
      </c>
      <c r="O20" t="s">
        <v>134</v>
      </c>
      <c r="P20" t="s">
        <v>134</v>
      </c>
      <c r="Q20">
        <v>1000</v>
      </c>
      <c r="X20">
        <v>1.79</v>
      </c>
      <c r="Y20">
        <v>14408.1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37</v>
      </c>
      <c r="AG20">
        <v>1.6066145</v>
      </c>
      <c r="AH20">
        <v>2</v>
      </c>
      <c r="AI20">
        <v>16875357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ROW(Source!A26)</f>
        <v>26</v>
      </c>
      <c r="B21">
        <v>16875378</v>
      </c>
      <c r="C21">
        <v>16875336</v>
      </c>
      <c r="D21">
        <v>8809226</v>
      </c>
      <c r="E21">
        <v>1</v>
      </c>
      <c r="F21">
        <v>1</v>
      </c>
      <c r="G21">
        <v>1</v>
      </c>
      <c r="H21">
        <v>3</v>
      </c>
      <c r="I21" t="s">
        <v>45</v>
      </c>
      <c r="J21" t="s">
        <v>48</v>
      </c>
      <c r="K21" t="s">
        <v>46</v>
      </c>
      <c r="L21">
        <v>1301</v>
      </c>
      <c r="N21">
        <v>1003</v>
      </c>
      <c r="O21" t="s">
        <v>47</v>
      </c>
      <c r="P21" t="s">
        <v>47</v>
      </c>
      <c r="Q21">
        <v>1</v>
      </c>
      <c r="X21">
        <v>2000</v>
      </c>
      <c r="Y21">
        <v>351.2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37</v>
      </c>
      <c r="AG21">
        <v>1795.1</v>
      </c>
      <c r="AH21">
        <v>2</v>
      </c>
      <c r="AI21">
        <v>16875358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16875379</v>
      </c>
      <c r="C22">
        <v>16875336</v>
      </c>
      <c r="D22">
        <v>8809242</v>
      </c>
      <c r="E22">
        <v>1</v>
      </c>
      <c r="F22">
        <v>1</v>
      </c>
      <c r="G22">
        <v>1</v>
      </c>
      <c r="H22">
        <v>3</v>
      </c>
      <c r="I22" t="s">
        <v>135</v>
      </c>
      <c r="J22" t="s">
        <v>136</v>
      </c>
      <c r="K22" t="s">
        <v>137</v>
      </c>
      <c r="L22">
        <v>1348</v>
      </c>
      <c r="N22">
        <v>1009</v>
      </c>
      <c r="O22" t="s">
        <v>134</v>
      </c>
      <c r="P22" t="s">
        <v>134</v>
      </c>
      <c r="Q22">
        <v>1000</v>
      </c>
      <c r="X22">
        <v>0.66</v>
      </c>
      <c r="Y22">
        <v>10424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37</v>
      </c>
      <c r="AG22">
        <v>0.592383</v>
      </c>
      <c r="AH22">
        <v>2</v>
      </c>
      <c r="AI22">
        <v>16875359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16875380</v>
      </c>
      <c r="C23">
        <v>16875336</v>
      </c>
      <c r="D23">
        <v>8809244</v>
      </c>
      <c r="E23">
        <v>1</v>
      </c>
      <c r="F23">
        <v>1</v>
      </c>
      <c r="G23">
        <v>1</v>
      </c>
      <c r="H23">
        <v>3</v>
      </c>
      <c r="I23" t="s">
        <v>138</v>
      </c>
      <c r="J23" t="s">
        <v>139</v>
      </c>
      <c r="K23" t="s">
        <v>140</v>
      </c>
      <c r="L23">
        <v>1348</v>
      </c>
      <c r="N23">
        <v>1009</v>
      </c>
      <c r="O23" t="s">
        <v>134</v>
      </c>
      <c r="P23" t="s">
        <v>134</v>
      </c>
      <c r="Q23">
        <v>1000</v>
      </c>
      <c r="X23">
        <v>3.44</v>
      </c>
      <c r="Y23">
        <v>11859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37</v>
      </c>
      <c r="AG23">
        <v>3.0875719999999998</v>
      </c>
      <c r="AH23">
        <v>2</v>
      </c>
      <c r="AI23">
        <v>16875360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16875381</v>
      </c>
      <c r="C24">
        <v>16875336</v>
      </c>
      <c r="D24">
        <v>8809246</v>
      </c>
      <c r="E24">
        <v>1</v>
      </c>
      <c r="F24">
        <v>1</v>
      </c>
      <c r="G24">
        <v>1</v>
      </c>
      <c r="H24">
        <v>3</v>
      </c>
      <c r="I24" t="s">
        <v>141</v>
      </c>
      <c r="J24" t="s">
        <v>142</v>
      </c>
      <c r="K24" t="s">
        <v>143</v>
      </c>
      <c r="L24">
        <v>1348</v>
      </c>
      <c r="N24">
        <v>1009</v>
      </c>
      <c r="O24" t="s">
        <v>134</v>
      </c>
      <c r="P24" t="s">
        <v>134</v>
      </c>
      <c r="Q24">
        <v>1000</v>
      </c>
      <c r="X24">
        <v>5.52</v>
      </c>
      <c r="Y24">
        <v>10948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37</v>
      </c>
      <c r="AG24">
        <v>4.954476</v>
      </c>
      <c r="AH24">
        <v>2</v>
      </c>
      <c r="AI24">
        <v>16875361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16875382</v>
      </c>
      <c r="C25">
        <v>16875336</v>
      </c>
      <c r="D25">
        <v>8809252</v>
      </c>
      <c r="E25">
        <v>1</v>
      </c>
      <c r="F25">
        <v>1</v>
      </c>
      <c r="G25">
        <v>1</v>
      </c>
      <c r="H25">
        <v>3</v>
      </c>
      <c r="I25" t="s">
        <v>144</v>
      </c>
      <c r="J25" t="s">
        <v>145</v>
      </c>
      <c r="K25" t="s">
        <v>146</v>
      </c>
      <c r="L25">
        <v>1348</v>
      </c>
      <c r="N25">
        <v>1009</v>
      </c>
      <c r="O25" t="s">
        <v>134</v>
      </c>
      <c r="P25" t="s">
        <v>134</v>
      </c>
      <c r="Q25">
        <v>1000</v>
      </c>
      <c r="X25">
        <v>0.06</v>
      </c>
      <c r="Y25">
        <v>11496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37</v>
      </c>
      <c r="AG25">
        <v>0.053853</v>
      </c>
      <c r="AH25">
        <v>2</v>
      </c>
      <c r="AI25">
        <v>16875362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ROW(Source!A26)</f>
        <v>26</v>
      </c>
      <c r="B26">
        <v>16875383</v>
      </c>
      <c r="C26">
        <v>16875336</v>
      </c>
      <c r="D26">
        <v>8809258</v>
      </c>
      <c r="E26">
        <v>1</v>
      </c>
      <c r="F26">
        <v>1</v>
      </c>
      <c r="G26">
        <v>1</v>
      </c>
      <c r="H26">
        <v>3</v>
      </c>
      <c r="I26" t="s">
        <v>147</v>
      </c>
      <c r="J26" t="s">
        <v>148</v>
      </c>
      <c r="K26" t="s">
        <v>149</v>
      </c>
      <c r="L26">
        <v>1354</v>
      </c>
      <c r="N26">
        <v>1010</v>
      </c>
      <c r="O26" t="s">
        <v>150</v>
      </c>
      <c r="P26" t="s">
        <v>150</v>
      </c>
      <c r="Q26">
        <v>1</v>
      </c>
      <c r="X26">
        <v>320</v>
      </c>
      <c r="Y26">
        <v>145.3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37</v>
      </c>
      <c r="AG26">
        <v>287.216</v>
      </c>
      <c r="AH26">
        <v>2</v>
      </c>
      <c r="AI26">
        <v>16875337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16875384</v>
      </c>
      <c r="C27">
        <v>16875336</v>
      </c>
      <c r="D27">
        <v>8809264</v>
      </c>
      <c r="E27">
        <v>1</v>
      </c>
      <c r="F27">
        <v>1</v>
      </c>
      <c r="G27">
        <v>1</v>
      </c>
      <c r="H27">
        <v>3</v>
      </c>
      <c r="I27" t="s">
        <v>151</v>
      </c>
      <c r="J27" t="s">
        <v>152</v>
      </c>
      <c r="K27" t="s">
        <v>153</v>
      </c>
      <c r="L27">
        <v>1354</v>
      </c>
      <c r="N27">
        <v>1010</v>
      </c>
      <c r="O27" t="s">
        <v>150</v>
      </c>
      <c r="P27" t="s">
        <v>150</v>
      </c>
      <c r="Q27">
        <v>1</v>
      </c>
      <c r="X27">
        <v>3680</v>
      </c>
      <c r="Y27">
        <v>43.6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37</v>
      </c>
      <c r="AG27">
        <v>3302.984</v>
      </c>
      <c r="AH27">
        <v>2</v>
      </c>
      <c r="AI27">
        <v>16875338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16875385</v>
      </c>
      <c r="C28">
        <v>16875336</v>
      </c>
      <c r="D28">
        <v>8809268</v>
      </c>
      <c r="E28">
        <v>1</v>
      </c>
      <c r="F28">
        <v>1</v>
      </c>
      <c r="G28">
        <v>1</v>
      </c>
      <c r="H28">
        <v>3</v>
      </c>
      <c r="I28" t="s">
        <v>154</v>
      </c>
      <c r="J28" t="s">
        <v>155</v>
      </c>
      <c r="K28" t="s">
        <v>156</v>
      </c>
      <c r="L28">
        <v>1354</v>
      </c>
      <c r="N28">
        <v>1010</v>
      </c>
      <c r="O28" t="s">
        <v>150</v>
      </c>
      <c r="P28" t="s">
        <v>150</v>
      </c>
      <c r="Q28">
        <v>1</v>
      </c>
      <c r="X28">
        <v>7360</v>
      </c>
      <c r="Y28">
        <v>3.2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37</v>
      </c>
      <c r="AG28">
        <v>6605.968</v>
      </c>
      <c r="AH28">
        <v>2</v>
      </c>
      <c r="AI28">
        <v>16875339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16875386</v>
      </c>
      <c r="C29">
        <v>16875336</v>
      </c>
      <c r="D29">
        <v>8809270</v>
      </c>
      <c r="E29">
        <v>1</v>
      </c>
      <c r="F29">
        <v>1</v>
      </c>
      <c r="G29">
        <v>1</v>
      </c>
      <c r="H29">
        <v>3</v>
      </c>
      <c r="I29" t="s">
        <v>157</v>
      </c>
      <c r="J29" t="s">
        <v>158</v>
      </c>
      <c r="K29" t="s">
        <v>159</v>
      </c>
      <c r="L29">
        <v>1354</v>
      </c>
      <c r="N29">
        <v>1010</v>
      </c>
      <c r="O29" t="s">
        <v>150</v>
      </c>
      <c r="P29" t="s">
        <v>150</v>
      </c>
      <c r="Q29">
        <v>1</v>
      </c>
      <c r="X29">
        <v>3680</v>
      </c>
      <c r="Y29">
        <v>2.5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37</v>
      </c>
      <c r="AG29">
        <v>3302.984</v>
      </c>
      <c r="AH29">
        <v>2</v>
      </c>
      <c r="AI29">
        <v>16875340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16875387</v>
      </c>
      <c r="C30">
        <v>16875336</v>
      </c>
      <c r="D30">
        <v>8809272</v>
      </c>
      <c r="E30">
        <v>1</v>
      </c>
      <c r="F30">
        <v>1</v>
      </c>
      <c r="G30">
        <v>1</v>
      </c>
      <c r="H30">
        <v>3</v>
      </c>
      <c r="I30" t="s">
        <v>160</v>
      </c>
      <c r="J30" t="s">
        <v>161</v>
      </c>
      <c r="K30" t="s">
        <v>162</v>
      </c>
      <c r="L30">
        <v>1354</v>
      </c>
      <c r="N30">
        <v>1010</v>
      </c>
      <c r="O30" t="s">
        <v>150</v>
      </c>
      <c r="P30" t="s">
        <v>150</v>
      </c>
      <c r="Q30">
        <v>1</v>
      </c>
      <c r="X30">
        <v>3680</v>
      </c>
      <c r="Y30">
        <v>5.6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37</v>
      </c>
      <c r="AG30">
        <v>3302.984</v>
      </c>
      <c r="AH30">
        <v>2</v>
      </c>
      <c r="AI30">
        <v>16875341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ROW(Source!A26)</f>
        <v>26</v>
      </c>
      <c r="B31">
        <v>16875388</v>
      </c>
      <c r="C31">
        <v>16875336</v>
      </c>
      <c r="D31">
        <v>8840825</v>
      </c>
      <c r="E31">
        <v>1</v>
      </c>
      <c r="F31">
        <v>1</v>
      </c>
      <c r="G31">
        <v>1</v>
      </c>
      <c r="H31">
        <v>3</v>
      </c>
      <c r="I31" t="s">
        <v>163</v>
      </c>
      <c r="J31" t="s">
        <v>164</v>
      </c>
      <c r="K31" t="s">
        <v>165</v>
      </c>
      <c r="L31">
        <v>1354</v>
      </c>
      <c r="N31">
        <v>1010</v>
      </c>
      <c r="O31" t="s">
        <v>150</v>
      </c>
      <c r="P31" t="s">
        <v>150</v>
      </c>
      <c r="Q31">
        <v>1</v>
      </c>
      <c r="X31">
        <v>1840</v>
      </c>
      <c r="Y31">
        <v>188.1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37</v>
      </c>
      <c r="AG31">
        <v>1651.492</v>
      </c>
      <c r="AH31">
        <v>2</v>
      </c>
      <c r="AI31">
        <v>16875342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16875466</v>
      </c>
      <c r="C32">
        <v>16875443</v>
      </c>
      <c r="D32">
        <v>121606</v>
      </c>
      <c r="E32">
        <v>1</v>
      </c>
      <c r="F32">
        <v>1</v>
      </c>
      <c r="G32">
        <v>1</v>
      </c>
      <c r="H32">
        <v>1</v>
      </c>
      <c r="I32" t="s">
        <v>166</v>
      </c>
      <c r="K32" t="s">
        <v>167</v>
      </c>
      <c r="L32">
        <v>1369</v>
      </c>
      <c r="N32">
        <v>1013</v>
      </c>
      <c r="O32" t="s">
        <v>84</v>
      </c>
      <c r="P32" t="s">
        <v>84</v>
      </c>
      <c r="Q32">
        <v>1</v>
      </c>
      <c r="X32">
        <v>1081</v>
      </c>
      <c r="Y32">
        <v>0</v>
      </c>
      <c r="Z32">
        <v>0</v>
      </c>
      <c r="AA32">
        <v>0</v>
      </c>
      <c r="AB32">
        <v>8.3</v>
      </c>
      <c r="AC32">
        <v>0</v>
      </c>
      <c r="AD32">
        <v>1</v>
      </c>
      <c r="AE32">
        <v>1</v>
      </c>
      <c r="AG32">
        <v>1081</v>
      </c>
      <c r="AH32">
        <v>2</v>
      </c>
      <c r="AI32">
        <v>16875444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16875467</v>
      </c>
      <c r="C33">
        <v>16875443</v>
      </c>
      <c r="D33">
        <v>121548</v>
      </c>
      <c r="E33">
        <v>1</v>
      </c>
      <c r="F33">
        <v>1</v>
      </c>
      <c r="G33">
        <v>1</v>
      </c>
      <c r="H33">
        <v>1</v>
      </c>
      <c r="I33" t="s">
        <v>26</v>
      </c>
      <c r="K33" t="s">
        <v>87</v>
      </c>
      <c r="L33">
        <v>608254</v>
      </c>
      <c r="N33">
        <v>1013</v>
      </c>
      <c r="O33" t="s">
        <v>88</v>
      </c>
      <c r="P33" t="s">
        <v>88</v>
      </c>
      <c r="Q33">
        <v>1</v>
      </c>
      <c r="X33">
        <v>132.3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G33">
        <v>132.3</v>
      </c>
      <c r="AH33">
        <v>2</v>
      </c>
      <c r="AI33">
        <v>16875445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16875468</v>
      </c>
      <c r="C34">
        <v>16875443</v>
      </c>
      <c r="D34">
        <v>8863352</v>
      </c>
      <c r="E34">
        <v>1</v>
      </c>
      <c r="F34">
        <v>1</v>
      </c>
      <c r="G34">
        <v>1</v>
      </c>
      <c r="H34">
        <v>2</v>
      </c>
      <c r="I34" t="s">
        <v>89</v>
      </c>
      <c r="J34" t="s">
        <v>90</v>
      </c>
      <c r="K34" t="s">
        <v>91</v>
      </c>
      <c r="L34">
        <v>1480</v>
      </c>
      <c r="N34">
        <v>1013</v>
      </c>
      <c r="O34" t="s">
        <v>92</v>
      </c>
      <c r="P34" t="s">
        <v>93</v>
      </c>
      <c r="Q34">
        <v>1</v>
      </c>
      <c r="X34">
        <v>39.7</v>
      </c>
      <c r="Y34">
        <v>0</v>
      </c>
      <c r="Z34">
        <v>193.1</v>
      </c>
      <c r="AA34">
        <v>31.18</v>
      </c>
      <c r="AB34">
        <v>0</v>
      </c>
      <c r="AC34">
        <v>0</v>
      </c>
      <c r="AD34">
        <v>1</v>
      </c>
      <c r="AE34">
        <v>0</v>
      </c>
      <c r="AF34" t="s">
        <v>20</v>
      </c>
      <c r="AG34">
        <v>45.655</v>
      </c>
      <c r="AH34">
        <v>2</v>
      </c>
      <c r="AI34">
        <v>16875446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ROW(Source!A27)</f>
        <v>27</v>
      </c>
      <c r="B35">
        <v>16875469</v>
      </c>
      <c r="C35">
        <v>16875443</v>
      </c>
      <c r="D35">
        <v>8863496</v>
      </c>
      <c r="E35">
        <v>1</v>
      </c>
      <c r="F35">
        <v>1</v>
      </c>
      <c r="G35">
        <v>1</v>
      </c>
      <c r="H35">
        <v>2</v>
      </c>
      <c r="I35" t="s">
        <v>98</v>
      </c>
      <c r="J35" t="s">
        <v>168</v>
      </c>
      <c r="K35" t="s">
        <v>100</v>
      </c>
      <c r="L35">
        <v>1368</v>
      </c>
      <c r="N35">
        <v>1011</v>
      </c>
      <c r="O35" t="s">
        <v>101</v>
      </c>
      <c r="P35" t="s">
        <v>101</v>
      </c>
      <c r="Q35">
        <v>1</v>
      </c>
      <c r="X35">
        <v>23.3</v>
      </c>
      <c r="Y35">
        <v>0</v>
      </c>
      <c r="Z35">
        <v>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20</v>
      </c>
      <c r="AG35">
        <v>26.795</v>
      </c>
      <c r="AH35">
        <v>2</v>
      </c>
      <c r="AI35">
        <v>16875447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ROW(Source!A27)</f>
        <v>27</v>
      </c>
      <c r="B36">
        <v>16875470</v>
      </c>
      <c r="C36">
        <v>16875443</v>
      </c>
      <c r="D36">
        <v>8865126</v>
      </c>
      <c r="E36">
        <v>1</v>
      </c>
      <c r="F36">
        <v>1</v>
      </c>
      <c r="G36">
        <v>1</v>
      </c>
      <c r="H36">
        <v>2</v>
      </c>
      <c r="I36" t="s">
        <v>102</v>
      </c>
      <c r="J36" t="s">
        <v>169</v>
      </c>
      <c r="K36" t="s">
        <v>104</v>
      </c>
      <c r="L36">
        <v>1480</v>
      </c>
      <c r="N36">
        <v>1013</v>
      </c>
      <c r="O36" t="s">
        <v>92</v>
      </c>
      <c r="P36" t="s">
        <v>93</v>
      </c>
      <c r="Q36">
        <v>1</v>
      </c>
      <c r="X36">
        <v>90.6</v>
      </c>
      <c r="Y36">
        <v>0</v>
      </c>
      <c r="Z36">
        <v>70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20</v>
      </c>
      <c r="AG36">
        <v>104.19</v>
      </c>
      <c r="AH36">
        <v>2</v>
      </c>
      <c r="AI36">
        <v>16875448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ROW(Source!A27)</f>
        <v>27</v>
      </c>
      <c r="B37">
        <v>16875471</v>
      </c>
      <c r="C37">
        <v>16875443</v>
      </c>
      <c r="D37">
        <v>8865146</v>
      </c>
      <c r="E37">
        <v>1</v>
      </c>
      <c r="F37">
        <v>1</v>
      </c>
      <c r="G37">
        <v>1</v>
      </c>
      <c r="H37">
        <v>2</v>
      </c>
      <c r="I37" t="s">
        <v>94</v>
      </c>
      <c r="J37" t="s">
        <v>95</v>
      </c>
      <c r="K37" t="s">
        <v>96</v>
      </c>
      <c r="L37">
        <v>1480</v>
      </c>
      <c r="N37">
        <v>1013</v>
      </c>
      <c r="O37" t="s">
        <v>92</v>
      </c>
      <c r="P37" t="s">
        <v>93</v>
      </c>
      <c r="Q37">
        <v>1</v>
      </c>
      <c r="X37">
        <v>18.33</v>
      </c>
      <c r="Y37">
        <v>0</v>
      </c>
      <c r="Z37">
        <v>4.5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20</v>
      </c>
      <c r="AG37">
        <v>21.079499999999996</v>
      </c>
      <c r="AH37">
        <v>2</v>
      </c>
      <c r="AI37">
        <v>16875449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ROW(Source!A27)</f>
        <v>27</v>
      </c>
      <c r="B38">
        <v>16875472</v>
      </c>
      <c r="C38">
        <v>16875443</v>
      </c>
      <c r="D38">
        <v>8865172</v>
      </c>
      <c r="E38">
        <v>1</v>
      </c>
      <c r="F38">
        <v>1</v>
      </c>
      <c r="G38">
        <v>1</v>
      </c>
      <c r="H38">
        <v>2</v>
      </c>
      <c r="I38" t="s">
        <v>109</v>
      </c>
      <c r="J38" t="s">
        <v>170</v>
      </c>
      <c r="K38" t="s">
        <v>111</v>
      </c>
      <c r="L38">
        <v>1368</v>
      </c>
      <c r="N38">
        <v>1011</v>
      </c>
      <c r="O38" t="s">
        <v>101</v>
      </c>
      <c r="P38" t="s">
        <v>101</v>
      </c>
      <c r="Q38">
        <v>1</v>
      </c>
      <c r="X38">
        <v>22.4</v>
      </c>
      <c r="Y38">
        <v>0</v>
      </c>
      <c r="Z38">
        <v>597.1</v>
      </c>
      <c r="AA38">
        <v>23.2</v>
      </c>
      <c r="AB38">
        <v>0</v>
      </c>
      <c r="AC38">
        <v>0</v>
      </c>
      <c r="AD38">
        <v>1</v>
      </c>
      <c r="AE38">
        <v>0</v>
      </c>
      <c r="AF38" t="s">
        <v>20</v>
      </c>
      <c r="AG38">
        <v>25.76</v>
      </c>
      <c r="AH38">
        <v>2</v>
      </c>
      <c r="AI38">
        <v>16875450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ROW(Source!A27)</f>
        <v>27</v>
      </c>
      <c r="B39">
        <v>16875473</v>
      </c>
      <c r="C39">
        <v>16875443</v>
      </c>
      <c r="D39">
        <v>8865176</v>
      </c>
      <c r="E39">
        <v>1</v>
      </c>
      <c r="F39">
        <v>1</v>
      </c>
      <c r="G39">
        <v>1</v>
      </c>
      <c r="H39">
        <v>2</v>
      </c>
      <c r="I39" t="s">
        <v>171</v>
      </c>
      <c r="J39" t="s">
        <v>172</v>
      </c>
      <c r="K39" t="s">
        <v>173</v>
      </c>
      <c r="L39">
        <v>1480</v>
      </c>
      <c r="N39">
        <v>1013</v>
      </c>
      <c r="O39" t="s">
        <v>92</v>
      </c>
      <c r="P39" t="s">
        <v>93</v>
      </c>
      <c r="Q39">
        <v>1</v>
      </c>
      <c r="X39">
        <v>32.5</v>
      </c>
      <c r="Y39">
        <v>0</v>
      </c>
      <c r="Z39">
        <v>6.4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20</v>
      </c>
      <c r="AG39">
        <v>37.375</v>
      </c>
      <c r="AH39">
        <v>2</v>
      </c>
      <c r="AI39">
        <v>16875451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ROW(Source!A27)</f>
        <v>27</v>
      </c>
      <c r="B40">
        <v>16875474</v>
      </c>
      <c r="C40">
        <v>16875443</v>
      </c>
      <c r="D40">
        <v>8865179</v>
      </c>
      <c r="E40">
        <v>1</v>
      </c>
      <c r="F40">
        <v>1</v>
      </c>
      <c r="G40">
        <v>1</v>
      </c>
      <c r="H40">
        <v>2</v>
      </c>
      <c r="I40" t="s">
        <v>112</v>
      </c>
      <c r="J40" t="s">
        <v>174</v>
      </c>
      <c r="K40" t="s">
        <v>114</v>
      </c>
      <c r="L40">
        <v>1480</v>
      </c>
      <c r="N40">
        <v>1013</v>
      </c>
      <c r="O40" t="s">
        <v>92</v>
      </c>
      <c r="P40" t="s">
        <v>93</v>
      </c>
      <c r="Q40">
        <v>1</v>
      </c>
      <c r="X40">
        <v>0.25</v>
      </c>
      <c r="Y40">
        <v>0</v>
      </c>
      <c r="Z40">
        <v>3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20</v>
      </c>
      <c r="AG40">
        <v>0.2875</v>
      </c>
      <c r="AH40">
        <v>2</v>
      </c>
      <c r="AI40">
        <v>16875452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ROW(Source!A27)</f>
        <v>27</v>
      </c>
      <c r="B41">
        <v>16875475</v>
      </c>
      <c r="C41">
        <v>16875443</v>
      </c>
      <c r="D41">
        <v>8865184</v>
      </c>
      <c r="E41">
        <v>1</v>
      </c>
      <c r="F41">
        <v>1</v>
      </c>
      <c r="G41">
        <v>1</v>
      </c>
      <c r="H41">
        <v>2</v>
      </c>
      <c r="I41" t="s">
        <v>115</v>
      </c>
      <c r="J41" t="s">
        <v>174</v>
      </c>
      <c r="K41" t="s">
        <v>117</v>
      </c>
      <c r="L41">
        <v>1480</v>
      </c>
      <c r="N41">
        <v>1013</v>
      </c>
      <c r="O41" t="s">
        <v>92</v>
      </c>
      <c r="P41" t="s">
        <v>93</v>
      </c>
      <c r="Q41">
        <v>1</v>
      </c>
      <c r="X41">
        <v>0.25</v>
      </c>
      <c r="Y41">
        <v>0</v>
      </c>
      <c r="Z41">
        <v>20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20</v>
      </c>
      <c r="AG41">
        <v>0.2875</v>
      </c>
      <c r="AH41">
        <v>2</v>
      </c>
      <c r="AI41">
        <v>16875453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ROW(Source!A27)</f>
        <v>27</v>
      </c>
      <c r="B42">
        <v>16875476</v>
      </c>
      <c r="C42">
        <v>16875443</v>
      </c>
      <c r="D42">
        <v>8865189</v>
      </c>
      <c r="E42">
        <v>1</v>
      </c>
      <c r="F42">
        <v>1</v>
      </c>
      <c r="G42">
        <v>1</v>
      </c>
      <c r="H42">
        <v>2</v>
      </c>
      <c r="I42" t="s">
        <v>175</v>
      </c>
      <c r="J42" t="s">
        <v>174</v>
      </c>
      <c r="K42" t="s">
        <v>176</v>
      </c>
      <c r="L42">
        <v>1480</v>
      </c>
      <c r="N42">
        <v>1013</v>
      </c>
      <c r="O42" t="s">
        <v>92</v>
      </c>
      <c r="P42" t="s">
        <v>93</v>
      </c>
      <c r="Q42">
        <v>1</v>
      </c>
      <c r="X42">
        <v>25.75</v>
      </c>
      <c r="Y42">
        <v>0</v>
      </c>
      <c r="Z42">
        <v>0.72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20</v>
      </c>
      <c r="AG42">
        <v>29.6125</v>
      </c>
      <c r="AH42">
        <v>2</v>
      </c>
      <c r="AI42">
        <v>16875454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ROW(Source!A27)</f>
        <v>27</v>
      </c>
      <c r="B43">
        <v>16875477</v>
      </c>
      <c r="C43">
        <v>16875443</v>
      </c>
      <c r="D43">
        <v>8865194</v>
      </c>
      <c r="E43">
        <v>1</v>
      </c>
      <c r="F43">
        <v>1</v>
      </c>
      <c r="G43">
        <v>1</v>
      </c>
      <c r="H43">
        <v>2</v>
      </c>
      <c r="I43" t="s">
        <v>118</v>
      </c>
      <c r="J43" t="s">
        <v>174</v>
      </c>
      <c r="K43" t="s">
        <v>120</v>
      </c>
      <c r="L43">
        <v>1480</v>
      </c>
      <c r="N43">
        <v>1013</v>
      </c>
      <c r="O43" t="s">
        <v>92</v>
      </c>
      <c r="P43" t="s">
        <v>93</v>
      </c>
      <c r="Q43">
        <v>1</v>
      </c>
      <c r="X43">
        <v>19.6</v>
      </c>
      <c r="Y43">
        <v>0</v>
      </c>
      <c r="Z43">
        <v>0.5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20</v>
      </c>
      <c r="AG43">
        <v>22.54</v>
      </c>
      <c r="AH43">
        <v>2</v>
      </c>
      <c r="AI43">
        <v>16875455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ROW(Source!A27)</f>
        <v>27</v>
      </c>
      <c r="B44">
        <v>16875478</v>
      </c>
      <c r="C44">
        <v>16875443</v>
      </c>
      <c r="D44">
        <v>8800604</v>
      </c>
      <c r="E44">
        <v>1</v>
      </c>
      <c r="F44">
        <v>1</v>
      </c>
      <c r="G44">
        <v>1</v>
      </c>
      <c r="H44">
        <v>3</v>
      </c>
      <c r="I44" t="s">
        <v>177</v>
      </c>
      <c r="J44" t="s">
        <v>178</v>
      </c>
      <c r="K44" t="s">
        <v>179</v>
      </c>
      <c r="L44">
        <v>1348</v>
      </c>
      <c r="N44">
        <v>1009</v>
      </c>
      <c r="O44" t="s">
        <v>134</v>
      </c>
      <c r="P44" t="s">
        <v>134</v>
      </c>
      <c r="Q44">
        <v>1000</v>
      </c>
      <c r="X44">
        <v>0.068</v>
      </c>
      <c r="Y44">
        <v>2457.8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G44">
        <v>0.068</v>
      </c>
      <c r="AH44">
        <v>2</v>
      </c>
      <c r="AI44">
        <v>16875456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ROW(Source!A27)</f>
        <v>27</v>
      </c>
      <c r="B45">
        <v>16875479</v>
      </c>
      <c r="C45">
        <v>16875443</v>
      </c>
      <c r="D45">
        <v>8808942</v>
      </c>
      <c r="E45">
        <v>1</v>
      </c>
      <c r="F45">
        <v>1</v>
      </c>
      <c r="G45">
        <v>1</v>
      </c>
      <c r="H45">
        <v>3</v>
      </c>
      <c r="I45" t="s">
        <v>180</v>
      </c>
      <c r="J45" t="s">
        <v>181</v>
      </c>
      <c r="K45" t="s">
        <v>182</v>
      </c>
      <c r="L45">
        <v>1348</v>
      </c>
      <c r="N45">
        <v>1009</v>
      </c>
      <c r="O45" t="s">
        <v>134</v>
      </c>
      <c r="P45" t="s">
        <v>134</v>
      </c>
      <c r="Q45">
        <v>1000</v>
      </c>
      <c r="X45">
        <v>5.72</v>
      </c>
      <c r="Y45">
        <v>7394.6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G45">
        <v>5.72</v>
      </c>
      <c r="AH45">
        <v>2</v>
      </c>
      <c r="AI45">
        <v>16875457</v>
      </c>
      <c r="AJ45">
        <v>45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ROW(Source!A27)</f>
        <v>27</v>
      </c>
      <c r="B46">
        <v>16875480</v>
      </c>
      <c r="C46">
        <v>16875443</v>
      </c>
      <c r="D46">
        <v>8809220</v>
      </c>
      <c r="E46">
        <v>1</v>
      </c>
      <c r="F46">
        <v>1</v>
      </c>
      <c r="G46">
        <v>1</v>
      </c>
      <c r="H46">
        <v>3</v>
      </c>
      <c r="I46" t="s">
        <v>183</v>
      </c>
      <c r="J46" t="s">
        <v>184</v>
      </c>
      <c r="K46" t="s">
        <v>185</v>
      </c>
      <c r="L46">
        <v>1356</v>
      </c>
      <c r="N46">
        <v>1010</v>
      </c>
      <c r="O46" t="s">
        <v>127</v>
      </c>
      <c r="P46" t="s">
        <v>127</v>
      </c>
      <c r="Q46">
        <v>1000</v>
      </c>
      <c r="X46">
        <v>3.68</v>
      </c>
      <c r="Y46">
        <v>1620.85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G46">
        <v>3.68</v>
      </c>
      <c r="AH46">
        <v>2</v>
      </c>
      <c r="AI46">
        <v>16875458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ROW(Source!A27)</f>
        <v>27</v>
      </c>
      <c r="B47">
        <v>16875481</v>
      </c>
      <c r="C47">
        <v>16875443</v>
      </c>
      <c r="D47">
        <v>8809226</v>
      </c>
      <c r="E47">
        <v>1</v>
      </c>
      <c r="F47">
        <v>1</v>
      </c>
      <c r="G47">
        <v>1</v>
      </c>
      <c r="H47">
        <v>3</v>
      </c>
      <c r="I47" t="s">
        <v>45</v>
      </c>
      <c r="J47" t="s">
        <v>48</v>
      </c>
      <c r="K47" t="s">
        <v>46</v>
      </c>
      <c r="L47">
        <v>1301</v>
      </c>
      <c r="N47">
        <v>1003</v>
      </c>
      <c r="O47" t="s">
        <v>47</v>
      </c>
      <c r="P47" t="s">
        <v>47</v>
      </c>
      <c r="Q47">
        <v>1</v>
      </c>
      <c r="X47">
        <v>-2000</v>
      </c>
      <c r="Y47">
        <v>351.2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G47">
        <v>-2000</v>
      </c>
      <c r="AH47">
        <v>2</v>
      </c>
      <c r="AI47">
        <v>16875459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ROW(Source!A27)</f>
        <v>27</v>
      </c>
      <c r="B48">
        <v>16875482</v>
      </c>
      <c r="C48">
        <v>16875443</v>
      </c>
      <c r="D48">
        <v>8809230</v>
      </c>
      <c r="E48">
        <v>1</v>
      </c>
      <c r="F48">
        <v>1</v>
      </c>
      <c r="G48">
        <v>1</v>
      </c>
      <c r="H48">
        <v>3</v>
      </c>
      <c r="I48" t="s">
        <v>186</v>
      </c>
      <c r="J48" t="s">
        <v>187</v>
      </c>
      <c r="K48" t="s">
        <v>188</v>
      </c>
      <c r="L48">
        <v>1354</v>
      </c>
      <c r="N48">
        <v>1010</v>
      </c>
      <c r="O48" t="s">
        <v>150</v>
      </c>
      <c r="P48" t="s">
        <v>150</v>
      </c>
      <c r="Q48">
        <v>1</v>
      </c>
      <c r="X48">
        <v>1840</v>
      </c>
      <c r="Y48">
        <v>287.6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G48">
        <v>1840</v>
      </c>
      <c r="AH48">
        <v>2</v>
      </c>
      <c r="AI48">
        <v>16875460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ROW(Source!A27)</f>
        <v>27</v>
      </c>
      <c r="B49">
        <v>16875483</v>
      </c>
      <c r="C49">
        <v>16875443</v>
      </c>
      <c r="D49">
        <v>8809242</v>
      </c>
      <c r="E49">
        <v>1</v>
      </c>
      <c r="F49">
        <v>1</v>
      </c>
      <c r="G49">
        <v>1</v>
      </c>
      <c r="H49">
        <v>3</v>
      </c>
      <c r="I49" t="s">
        <v>135</v>
      </c>
      <c r="J49" t="s">
        <v>136</v>
      </c>
      <c r="K49" t="s">
        <v>137</v>
      </c>
      <c r="L49">
        <v>1348</v>
      </c>
      <c r="N49">
        <v>1009</v>
      </c>
      <c r="O49" t="s">
        <v>134</v>
      </c>
      <c r="P49" t="s">
        <v>134</v>
      </c>
      <c r="Q49">
        <v>1000</v>
      </c>
      <c r="X49">
        <v>0.67</v>
      </c>
      <c r="Y49">
        <v>10424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G49">
        <v>0.67</v>
      </c>
      <c r="AH49">
        <v>2</v>
      </c>
      <c r="AI49">
        <v>16875461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ROW(Source!A27)</f>
        <v>27</v>
      </c>
      <c r="B50">
        <v>16875484</v>
      </c>
      <c r="C50">
        <v>16875443</v>
      </c>
      <c r="D50">
        <v>8809252</v>
      </c>
      <c r="E50">
        <v>1</v>
      </c>
      <c r="F50">
        <v>1</v>
      </c>
      <c r="G50">
        <v>1</v>
      </c>
      <c r="H50">
        <v>3</v>
      </c>
      <c r="I50" t="s">
        <v>144</v>
      </c>
      <c r="J50" t="s">
        <v>145</v>
      </c>
      <c r="K50" t="s">
        <v>146</v>
      </c>
      <c r="L50">
        <v>1348</v>
      </c>
      <c r="N50">
        <v>1009</v>
      </c>
      <c r="O50" t="s">
        <v>134</v>
      </c>
      <c r="P50" t="s">
        <v>134</v>
      </c>
      <c r="Q50">
        <v>1000</v>
      </c>
      <c r="X50">
        <v>0.06</v>
      </c>
      <c r="Y50">
        <v>11496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G50">
        <v>0.06</v>
      </c>
      <c r="AH50">
        <v>2</v>
      </c>
      <c r="AI50">
        <v>16875462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ROW(Source!A27)</f>
        <v>27</v>
      </c>
      <c r="B51">
        <v>16875485</v>
      </c>
      <c r="C51">
        <v>16875443</v>
      </c>
      <c r="D51">
        <v>8809258</v>
      </c>
      <c r="E51">
        <v>1</v>
      </c>
      <c r="F51">
        <v>1</v>
      </c>
      <c r="G51">
        <v>1</v>
      </c>
      <c r="H51">
        <v>3</v>
      </c>
      <c r="I51" t="s">
        <v>147</v>
      </c>
      <c r="J51" t="s">
        <v>148</v>
      </c>
      <c r="K51" t="s">
        <v>149</v>
      </c>
      <c r="L51">
        <v>1354</v>
      </c>
      <c r="N51">
        <v>1010</v>
      </c>
      <c r="O51" t="s">
        <v>150</v>
      </c>
      <c r="P51" t="s">
        <v>150</v>
      </c>
      <c r="Q51">
        <v>1</v>
      </c>
      <c r="X51">
        <v>320</v>
      </c>
      <c r="Y51">
        <v>145.3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G51">
        <v>320</v>
      </c>
      <c r="AH51">
        <v>2</v>
      </c>
      <c r="AI51">
        <v>16875463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ROW(Source!A27)</f>
        <v>27</v>
      </c>
      <c r="B52">
        <v>16875486</v>
      </c>
      <c r="C52">
        <v>16875443</v>
      </c>
      <c r="D52">
        <v>8809260</v>
      </c>
      <c r="E52">
        <v>1</v>
      </c>
      <c r="F52">
        <v>1</v>
      </c>
      <c r="G52">
        <v>1</v>
      </c>
      <c r="H52">
        <v>3</v>
      </c>
      <c r="I52" t="s">
        <v>189</v>
      </c>
      <c r="J52" t="s">
        <v>190</v>
      </c>
      <c r="K52" t="s">
        <v>191</v>
      </c>
      <c r="L52">
        <v>1354</v>
      </c>
      <c r="N52">
        <v>1010</v>
      </c>
      <c r="O52" t="s">
        <v>150</v>
      </c>
      <c r="P52" t="s">
        <v>150</v>
      </c>
      <c r="Q52">
        <v>1</v>
      </c>
      <c r="X52">
        <v>3680</v>
      </c>
      <c r="Y52">
        <v>31.5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G52">
        <v>3680</v>
      </c>
      <c r="AH52">
        <v>2</v>
      </c>
      <c r="AI52">
        <v>16875464</v>
      </c>
      <c r="AJ52">
        <v>52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ROW(Source!A27)</f>
        <v>27</v>
      </c>
      <c r="B53">
        <v>16875487</v>
      </c>
      <c r="C53">
        <v>16875443</v>
      </c>
      <c r="D53">
        <v>8809274</v>
      </c>
      <c r="E53">
        <v>1</v>
      </c>
      <c r="F53">
        <v>1</v>
      </c>
      <c r="G53">
        <v>1</v>
      </c>
      <c r="H53">
        <v>3</v>
      </c>
      <c r="I53" t="s">
        <v>192</v>
      </c>
      <c r="J53" t="s">
        <v>193</v>
      </c>
      <c r="K53" t="s">
        <v>194</v>
      </c>
      <c r="L53">
        <v>1354</v>
      </c>
      <c r="N53">
        <v>1010</v>
      </c>
      <c r="O53" t="s">
        <v>150</v>
      </c>
      <c r="P53" t="s">
        <v>150</v>
      </c>
      <c r="Q53">
        <v>1</v>
      </c>
      <c r="X53">
        <v>3680</v>
      </c>
      <c r="Y53">
        <v>4.6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3680</v>
      </c>
      <c r="AH53">
        <v>2</v>
      </c>
      <c r="AI53">
        <v>16875465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2009-01-23T11:13:06Z</cp:lastPrinted>
  <dcterms:modified xsi:type="dcterms:W3CDTF">2009-01-26T08:10:09Z</dcterms:modified>
  <cp:category/>
  <cp:version/>
  <cp:contentType/>
  <cp:contentStatus/>
</cp:coreProperties>
</file>